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rovincienoordholland-my.sharepoint.com/personal/sonnen_noord-holland_nl/Documents/Documents/Kleine Infra 2023-/"/>
    </mc:Choice>
  </mc:AlternateContent>
  <xr:revisionPtr revIDLastSave="586" documentId="8_{CB7405CA-1D53-439F-8038-FA37427ADB0F}" xr6:coauthVersionLast="47" xr6:coauthVersionMax="47" xr10:uidLastSave="{958B1725-D751-40A1-A8A8-EF49632D5626}"/>
  <bookViews>
    <workbookView xWindow="-120" yWindow="-120" windowWidth="29040" windowHeight="15990" xr2:uid="{00000000-000D-0000-FFFF-FFFF00000000}"/>
  </bookViews>
  <sheets>
    <sheet name="1. Raming met kostenposten" sheetId="2" r:id="rId1"/>
    <sheet name="2. Kostenoverzicht SSK" sheetId="5" r:id="rId2"/>
    <sheet name="3. Subsidieblad" sheetId="4" r:id="rId3"/>
  </sheets>
  <externalReferences>
    <externalReference r:id="rId4"/>
    <externalReference r:id="rId5"/>
    <externalReference r:id="rId6"/>
    <externalReference r:id="rId7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DistributionFormat07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Size07" hidden="1">1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ItemType07" hidden="1">1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7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ensitivityFormat07" hidden="1">0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localSheetId="0" hidden="1">1</definedName>
    <definedName name="_AtRisk_SimSetting_ReportOptionReportMultiSimType" hidden="1">1</definedName>
    <definedName name="_AtRisk_SimSetting_ReportOptionReportPlacement" hidden="1">2</definedName>
    <definedName name="_AtRisk_SimSetting_ReportOptionReportSelection" hidden="1">26368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26368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ngelimvermelhoDKB">'[1]Tarieven materiaal'!$F$51</definedName>
    <definedName name="Arbeid_Groen_Groenarbeider_met_kettingzaag">'[2]Tarieven Arbeid 1'!$E$86</definedName>
    <definedName name="Arbeid_Groen_Nachttoeslag">'[2]Tarieven Arbeid 1'!$E$88</definedName>
    <definedName name="Arbeid_LBCAO_Asfaltwerker">'[2]Tarieven Arbeid 1'!$E$24</definedName>
    <definedName name="Arbeid_LBCAO_Betonwerker_I">'[3]Tarieven Arbeid 1'!$E$34</definedName>
    <definedName name="Arbeid_LBCAO_Grondwerker_wegenbouw">'[2]Tarieven Arbeid 1'!$E$16</definedName>
    <definedName name="Arbeid_LBCAO_Koppel_straatmakers">'[2]Tarieven Arbeid 1'!$E$19</definedName>
    <definedName name="Arbeid_LBCAO_Machinist_I___balkman">'[2]Tarieven Arbeid 1'!$E$42</definedName>
    <definedName name="Arbeid_UTA_NACALC_Uitvoerder__senior">'[2]Tarieven Arbeid 1'!$E$172</definedName>
    <definedName name="AzobedamwandDKB">'[1]Tarieven materiaal'!$F$49</definedName>
    <definedName name="Damwandeiken">'[1]Tarieven materiaal'!$F$52</definedName>
    <definedName name="Kosten_opbrengsten_freesresidu">[2]Stortkosten!$F$21</definedName>
    <definedName name="MAT_ASF_BEL_ThermoplASF_1_1_3_3_streep_d_0_10_m">'[2]Tarieven Materiaal 1'!$F$48</definedName>
    <definedName name="MAT_ASF_BEL_ThermoplASF_1_1_3_3_streep_d_0_15_m">'[2]Tarieven Materiaal 1'!$F$49</definedName>
    <definedName name="MAT_ASF_BEL_ThermoplASF_figuraties">'[2]Tarieven Materiaal 1'!$F$50</definedName>
    <definedName name="MAT_ASF_BEL_ThermoplASF_getrokken_streep_d_0_10_m">'[2]Tarieven Materiaal 1'!$F$47</definedName>
    <definedName name="MAT_ASF_BEL_Wegenverf_getrokken_getrokken_streep_d_0_10_m">'[2]Tarieven Materiaal 1'!$F$46</definedName>
    <definedName name="MAT_ASF_DL_AC_11_DL_35_50__30__PR">'[2]Tarieven Materiaal 1'!$F$42</definedName>
    <definedName name="MAT_ASF_DL_AC_11_surf_40_60___30__pr__steen_3">'[2]Tarieven Materiaal 1'!$F$32</definedName>
    <definedName name="MAT_ASF_DL_AC_11_surf_70_100__Porfier">'[2]Tarieven Materiaal 1'!$F$34</definedName>
    <definedName name="MAT_ASF_DL_AC_16_surf_40_60___30__pr__steen_3__zwart">'[2]Tarieven Materiaal 1'!$F$33</definedName>
    <definedName name="MAT_ASF_DL_AC_8_surf_40_60___2__rood">'[2]Tarieven Materiaal 1'!$F$35</definedName>
    <definedName name="MAT_ASF_DL_PA_11_70_100_Bestone__steen_3____ZOAB_11">'[2]Tarieven Materiaal 1'!$F$40</definedName>
    <definedName name="MAT_ASF_DL_SMA_11_B__Sealoflex_SFB_5_50_HS___Bestone__steen_3">'[2]Tarieven Materiaal 1'!$F$41</definedName>
    <definedName name="MAT_ASF_DL_SMA_NL_5___4__rood_Cloburn_Red">'[2]Tarieven Materiaal 1'!$F$37</definedName>
    <definedName name="MAT_ASF_KL_Kleeflaag">'[2]Tarieven Materiaal 1'!$F$13</definedName>
    <definedName name="MAT_ASF_OL_AC_16_ECO_base_bin_30_45___60__pr">'[2]Tarieven Materiaal 1'!$F$18</definedName>
    <definedName name="MAT_ASF_OL_AC_22_base_35_50___60__pr">'[2]Tarieven Materiaal 1'!$F$17</definedName>
    <definedName name="MAT_ASF_OL_AC_22_base_40_60___50__pr">'[2]Tarieven Materiaal 1'!$F$19</definedName>
    <definedName name="MAT_ASF_OL_AC_22_OL_40_60__60__PR">'[2]Tarieven Materiaal 1'!$F$20</definedName>
    <definedName name="MAT_ASF_TL_AC_16_bind_40_60___60__pr_TL_IB_A_B">'[2]Tarieven Materiaal 1'!$F$27</definedName>
    <definedName name="MAT_ASF_TL_AC_22_bin_40_60">'[2]Tarieven Materiaal 1'!$F$24</definedName>
    <definedName name="MAT_ASF_TL_AC_22_bin_40_60___50__pr">'[2]Tarieven Materiaal 1'!$F$25</definedName>
    <definedName name="MAT_ASF_TL_AC_22_TL_20_30___PR">'[2]Tarieven Materiaal 1'!$F$28</definedName>
    <definedName name="MAT_BANDEN_Betonband_grijs_13_15x25_lang_100_cm">'[2]Tarieven Materiaal 1'!$F$253</definedName>
    <definedName name="MAT_BANDEN_Betonband_grijs_18_20x25_lang_100_cm">'[2]Tarieven Materiaal 1'!$F$252</definedName>
    <definedName name="MAT_BANDEN_Opsluitbanden_10x20_cm_grijs_lang_100_cm">'[2]Tarieven Materiaal 1'!$F$254</definedName>
    <definedName name="MAT_BANDEN_Straatkolk_type_AQW_S_1302_H_0_80_m_uitlaat_rechts">'[2]Tarieven Materiaal 1'!$F$256</definedName>
    <definedName name="MAT_BETON_DAMWAND__L___4_0_m__Br___0_5_m_D___100_mm">'[2]Tarieven Materiaal 1'!$F$116</definedName>
    <definedName name="MAT_BETON_DAMWAND_L___4_5_m__Br___0_5_m_D___120_mm">'[2]Tarieven Materiaal 1'!$F$117</definedName>
    <definedName name="MAT_BETON_DAMWAND_L___6_m__Br___0_5_m_D___150_mm">'[2]Tarieven Materiaal 1'!$F$118</definedName>
    <definedName name="MAT_BETON_DAMWAND_L__10_m__Br___0_5_m_D___200_mm">'[2]Tarieven Materiaal 1'!$F$121</definedName>
    <definedName name="MAT_BETON_DAMWAND_L__12_m__Br___0_5_m_D___250_mm">'[2]Tarieven Materiaal 1'!$F$122</definedName>
    <definedName name="MAT_BETON_DAMWAND_L__6_m__Br___0_5_m_D___170_mm">'[2]Tarieven Materiaal 1'!$F$120</definedName>
    <definedName name="MAT_BETON_Heipalen_voorgespannen_S_22_cm_korting_25__tot_L_18_m">'[2]Tarieven Materiaal 1'!$F$107</definedName>
    <definedName name="MAT_BETON_Heipalen_voorgespannen_S_25_cm_korting_25__tot_L_18_m">'[2]Tarieven Materiaal 1'!$F$108</definedName>
    <definedName name="MAT_BETON_Heipalen_voorgespannen_S_29_cm_korting_25__tot_L_24_m">'[2]Tarieven Materiaal 1'!$F$109</definedName>
    <definedName name="MAT_BETON_Heipalen_voorgespannen_S_35_cm_korting_25__tot_L_28_m">'[2]Tarieven Materiaal 1'!$F$110</definedName>
    <definedName name="MAT_BETON_Heipalen_voorgespannen_S_38_cm_korting_25__tot_L_28_m">'[2]Tarieven Materiaal 1'!$F$111</definedName>
    <definedName name="MAT_BETON_Heipalen_voorgespannen_S_40_cm_korting_25__tot_L_28_m">'[2]Tarieven Materiaal 1'!$F$112</definedName>
    <definedName name="MAT_BETON_Heipalen_voorgespannen_S_45_cm_korting_25__tot_L_28_m">'[2]Tarieven Materiaal 1'!$F$113</definedName>
    <definedName name="MAT_BETON_Wapening__leveren_en_aanbrengen">'[3]Tarieven Materiaal'!$F$237</definedName>
    <definedName name="MAT_BETONMORTEL_C12_15_NACALC">'[2]Tarieven Materiaal 1'!$F$76</definedName>
    <definedName name="MAT_BETONMORTEL_C28_35__Mk_XD3__S2__wcf._0_45_300kg_m3">'[2]Tarieven Materiaal 1'!$F$85</definedName>
    <definedName name="MAT_BETONMORTEL_C28_35__Mk_XS3__S2__wcf._0_45_320kg_m3">'[3]Tarieven Materiaal'!$F$97</definedName>
    <definedName name="MAT_ELEMVERH_Betonstraatstenen_grijs__dikte_80_mm__dikormaat_209_x_68_mm">'[2]Tarieven Materiaal 1'!$F$229</definedName>
    <definedName name="MAT_ELEMVERH_Betonstraatstenen_grijs__dikte_80_mm__keiformaat_210_x_105_mm">'[2]Tarieven Materiaal 1'!$F$230</definedName>
    <definedName name="MAT_ELEMVERH_Betonstraatstenen_grijs__dikte_80_mm__waalformaat_200_x_50_mm">'[2]Tarieven Materiaal 1'!$F$228</definedName>
    <definedName name="MAT_ELEMVERH_Betontegels_grijs__300_x_300_x_50_mm">'[2]Tarieven Materiaal 1'!$F$237</definedName>
    <definedName name="MAT_ELEMVERH_Betontegels_grijs__300_x_300_x_80_mm">'[2]Tarieven Materiaal 1'!$F$238</definedName>
    <definedName name="MAT_ELEMVERH_Betontegels_heide__300_x_300_x_80_mm">'[2]Tarieven Materiaal 1'!$F$240</definedName>
    <definedName name="MAT_ELEMVERH_Granietkeien">'[2]Tarieven Materiaal 1'!$F$242</definedName>
    <definedName name="MAT_ELEMVERH_Grasbetontegels_grijs__genokt__410_x_510_x_100">'[2]Tarieven Materiaal 1'!$F$241</definedName>
    <definedName name="MAT_ELEMVERH_Steenmengsel_schelpen">'[2]Tarieven Materiaal 1'!$F$227</definedName>
    <definedName name="MAT_ELEMVERH_Straatklinkers_dikformaat_rood_paars__rood_bruin__kwaliteit_A_4_12">'[2]Tarieven Materiaal 1'!$F$235</definedName>
    <definedName name="MAT_ELEMVERH_Straatklinkers_keiformaat_80_rood_paars__rood_bruin__kwaliteit_A_4_12">'[2]Tarieven Materiaal 1'!$F$236</definedName>
    <definedName name="MAT_ELEMVERH_Straatklinkers_waalformaat_rood_paars__rood_bruin__kwaliteit_A_4_12">'[2]Tarieven Materiaal 1'!$F$234</definedName>
    <definedName name="MAT_FUND_Betonpuingranulaat">'[2]Tarieven Materiaal 1'!$F$56</definedName>
    <definedName name="MAT_FUND_Duomix">'[2]Tarieven Materiaal 1'!$F$62</definedName>
    <definedName name="MAT_FUND_Grauwacke">'[2]Tarieven Materiaal 1'!$F$57</definedName>
    <definedName name="MAT_FUND_Hydraulisch_menggranulaat_0_45_franco">'[2]Tarieven Materiaal 1'!$F$53</definedName>
    <definedName name="MAT_FUND_Mengranulaat_0_31_franco">'[2]Tarieven Materiaal 1'!$F$54</definedName>
    <definedName name="MAT_FUND_Metselpuingranulaat_0_40_mm">'[2]Tarieven Materiaal 1'!$F$59</definedName>
    <definedName name="MAT_FUND_Zandcementstabilisatie_175_kg_m3_franco_werk">'[2]Tarieven Materiaal 1'!$F$61</definedName>
    <definedName name="MAT_GROEN_zaaien_gras_bermen_incl_levering">'[2]Tarieven Materiaal 1'!$F$276</definedName>
    <definedName name="MAT_GROEN_zaaien_gras_talud_incl_levering">'[2]Tarieven Materiaal 1'!$F$277</definedName>
    <definedName name="MAT_GROND_Klei_voor_bekleding_dijken_categorie_2">'[2]Tarieven Materiaal 1'!$F$217</definedName>
    <definedName name="MAT_GROND_Ophoogzand__franco_werk">'[2]Tarieven Materiaal 1'!$F$220</definedName>
    <definedName name="MAT_GROND_Straatzand_voor_straatlaag_franco_werk">'[2]Tarieven Materiaal 1'!$F$221</definedName>
    <definedName name="MAT_HOUT_Angelim_Vermelho__naaldhout_FSC">'[2]Tarieven Materiaal 1'!$F$138</definedName>
    <definedName name="MAT_HOUT_azobé_voor_damwanden__FSC">'[2]Tarieven Materiaal 1'!$F$136</definedName>
    <definedName name="MAT_HOUT_azobé_voor_gordingen">'[2]Tarieven Materiaal 1'!$F$137</definedName>
    <definedName name="MAT_HOUT_Houten_heipalen_Basralocus__kental">'[2]Tarieven Materiaal 1'!$F$142</definedName>
    <definedName name="MAT_HOUT_Houten_heipalen_europees_naaldhout_puntdiameter_0_14_m">'[2]Tarieven Materiaal 1'!$F$143</definedName>
    <definedName name="MAT_HOUT_Houten_heipalen_europees_naaldhout_puntdiameter_0_15_m">'[2]Tarieven Materiaal 1'!$F$144</definedName>
    <definedName name="MAT_HOUT_Houten_heipalen_europees_naaldhout_puntdiameter_0_16_m">'[2]Tarieven Materiaal 1'!$F$145</definedName>
    <definedName name="MAT_HOUT_Houten_heipalen_europees_naaldhout_puntdiameter_0_18_m">'[2]Tarieven Materiaal 1'!$F$146</definedName>
    <definedName name="MAT_LOM_EPS_Polystyreenschuim_100">'[2]Tarieven Materiaal 1'!$F$67</definedName>
    <definedName name="MAT_LOM_Oliebestendige_folie_LDPE">'[2]Tarieven Materiaal 1'!$F$68</definedName>
    <definedName name="MAT_MEUB_Bank_FSC_Circula">'[2]Tarieven Materiaal 1'!$F$261</definedName>
    <definedName name="MAT_MEUB_Papierbak_Kompaan_groen">'[2]Tarieven Materiaal 1'!$F$262</definedName>
    <definedName name="MAT_MEUB_Picknickset">'[2]Tarieven Materiaal 1'!$F$263</definedName>
    <definedName name="MAT_MEUB_Verlichting_type_Paaltop_h_4_m">'[2]Tarieven Materiaal 1'!$F$264</definedName>
    <definedName name="MAT_STAAL_DAMWAND_AZ_profielen_basisprijs">'[2]Tarieven Materiaal 1'!$F$153</definedName>
    <definedName name="MAT_STAAL_DAMWAND_Overprijs_lengte___20_m_en____22_m">'[2]Tarieven Materiaal 1'!$F$166</definedName>
    <definedName name="MAT_STAAL_DAMWAND_Overprijs_lengte___22_m_en____26_m">'[2]Tarieven Materiaal 1'!$F$167</definedName>
    <definedName name="MAT_STAAL_Stalen_buispaal_drsn_610_mm__wanddikte_6_4_mm">'[2]Tarieven Materiaal 1'!$F$191</definedName>
    <definedName name="MAT_STAAL_Stalen_buispaal_drsn_610_mm__wanddikte_7_9_mm">'[2]Tarieven Materiaal 1'!$F$192</definedName>
    <definedName name="MAT_STAAL_Stalen_buispaal_drsn_711_mm__wanddikte_9_5_mm">'[2]Tarieven Materiaal 1'!$F$193</definedName>
    <definedName name="MAT_WEEF_Kunststofdoek">'[2]Tarieven Materiaal 1'!$F$245</definedName>
    <definedName name="ME_ASFFR_Frees_210_cm_rups_voorlader___28_cm">'[2]Tarieven Materieel 1'!$F$148</definedName>
    <definedName name="ME_ASFFR_Verwijderen_Thermobelijning">'[2]Tarieven Materieel 1'!$F$152</definedName>
    <definedName name="ME_ASFSET_Asfaltset___standaard__groot_dagdienst_uurtarief">'[2]Tarieven Materieel 1'!$F$99</definedName>
    <definedName name="ME_ASFSET_Asfaltset_klein_dagdienst_uurtarief">'[2]Tarieven Materieel 1'!$F$94</definedName>
    <definedName name="ME_BETONPOMPEN_Betonkubel_met_of_zonder_stortgoot">'[3]Tarieven Materieel'!$F$268</definedName>
    <definedName name="ME_BETONSET_Betonset__slipvormpaver__b__2_3_5_m">'[2]Tarieven Materieel 1'!$F$104</definedName>
    <definedName name="ME_BULLD_Bulldozer_12_t_droog">'[2]Tarieven Materieel 1'!$F$12</definedName>
    <definedName name="ME_BULLD_Bulldozer_15_t_droog">'[2]Tarieven Materieel 1'!$F$13</definedName>
    <definedName name="ME_DIVERS_Compressor">'[2]Tarieven Materieel 1'!$F$198</definedName>
    <definedName name="ME_DIVERS_Snijbrander">'[2]Tarieven Materieel 1'!$F$199</definedName>
    <definedName name="ME_DIVERS_WEG_Grote_veeg_zuigwagen_dag">'[2]Tarieven Materieel 1'!$F$173</definedName>
    <definedName name="ME_DIVERS_WEG_Sproeiwagen">'[2]Tarieven Materieel 1'!$F$179</definedName>
    <definedName name="ME_DUMP_Dumper_18_m3_29_ton___knikdumper">'[2]Tarieven Materieel 1'!$F$67</definedName>
    <definedName name="ME_GRK_Grondkar_10_m3___16_5_ton">'[2]Tarieven Materieel 1'!$F$61</definedName>
    <definedName name="ME_GRM_Gr.mach.hydr.rups_1250_ltr">'[2]Tarieven Materieel 1'!$F$21</definedName>
    <definedName name="ME_GRM_Gr.mach.hydr.rups_1500_ltr">'[2]Tarieven Materieel 1'!$F$22</definedName>
    <definedName name="ME_GRM_Gr.mach.hydr.rups_1500_ltr_met_prikker_ripper">'[2]Tarieven Materieel 1'!$F$27</definedName>
    <definedName name="ME_GRM_Gr.mach.hydr.rups_2000_ltr">'[2]Tarieven Materieel 1'!$F$25</definedName>
    <definedName name="ME_HEISET_Heiblok_hydr._vermogen_110_kNm">'[2]Tarieven Materieel 1'!$F$114</definedName>
    <definedName name="ME_HEISET_Heiblok_hydr._vermogen_30_kNm">'[2]Tarieven Materieel 1'!$F$112</definedName>
    <definedName name="ME_HEISET_Heiblok_hydr._vermogen_75_kNm">'[2]Tarieven Materieel 1'!$F$113</definedName>
    <definedName name="ME_HEISET_Heiset_palen_langer_dan_16_m1">'[2]Tarieven Materieel 1'!$F$111</definedName>
    <definedName name="ME_HEISET_Heiset_palen_tot_16_m1">'[2]Tarieven Materieel 1'!$F$110</definedName>
    <definedName name="ME_HEISET_Heiset_palen_tot_8_m1">'[2]Tarieven Materieel 1'!$F$109</definedName>
    <definedName name="ME_HEISET_Heistelling_100_ton_excl_blok">'[2]Tarieven Materieel 1'!$F$117</definedName>
    <definedName name="ME_HEISET_Heistelling_35_ton_excl_blok">'[2]Tarieven Materieel 1'!$F$115</definedName>
    <definedName name="ME_HEISET_Heistelling_60_ton_excl_blok">'[2]Tarieven Materieel 1'!$F$116</definedName>
    <definedName name="ME_HEISET_Rupskraan_met_trilblok_palen_tot_4_m1">'[2]Tarieven Materieel 1'!$F$108</definedName>
    <definedName name="ME_HEISET_Trilblok_hydr._vermogen_30_kNm">'[2]Tarieven Materieel 1'!$F$118</definedName>
    <definedName name="ME_KOPPS_Koppen_snellen_palen_0_22_x_0_22_m">'[2]Tarieven Materieel 1'!$F$120</definedName>
    <definedName name="ME_KOPPS_Koppen_snellen_palen_0_25_x_0_25_m">'[2]Tarieven Materieel 1'!$F$121</definedName>
    <definedName name="ME_KOPPS_Koppen_snellen_palen_0_29_x_0_29_m">'[2]Tarieven Materieel 1'!$F$122</definedName>
    <definedName name="ME_KOPPS_Koppen_snellen_palen_0_35_x_0_35_m">'[2]Tarieven Materieel 1'!$F$123</definedName>
    <definedName name="ME_KOPPS_Koppen_snellen_palen_0_38_x_0_38_m">'[2]Tarieven Materieel 1'!$F$124</definedName>
    <definedName name="ME_KOPPS_Koppen_snellen_palen_0_40_x_0_40_m">'[2]Tarieven Materieel 1'!$F$125</definedName>
    <definedName name="ME_KOPPS_Koppen_snellen_palen_0_45_x_0_45_m">'[2]Tarieven Materieel 1'!$F$126</definedName>
    <definedName name="ME_LDS_Laadschop_band_1400_ltr">'[2]Tarieven Materieel 1'!$F$42</definedName>
    <definedName name="ME_MIKR_Minikraan_3_5_ton">'[2]Tarieven Materieel 1'!$F$30</definedName>
    <definedName name="ME_TRACT_Tractor_4x2__95_kw">'[2]Tarieven Materieel 1'!$F$51</definedName>
    <definedName name="ME_VRW_ASF_Asfaltauto_26_t_5_asser">'[2]Tarieven Materieel 1'!$F$90</definedName>
    <definedName name="ME_VRW_Vr.wagem_25_0_ton_4_as_200_kW_OW">'[2]Tarieven Materieel 1'!$F$73</definedName>
    <definedName name="ME_VRW_Vrachtwagen_6x6_met_kraan">'[2]Tarieven Materieel 1'!$F$75</definedName>
    <definedName name="ME_VRW_Vrachtwagen_8x4">'[2]Tarieven Materieel 1'!$F$78</definedName>
    <definedName name="ME_WALS_Bandenwals___8_ton">'[2]Tarieven Materieel 1'!$F$165</definedName>
    <definedName name="ME_WALS_Wals_drierol_statisch_12_ton">'[2]Tarieven Materieel 1'!$F$161</definedName>
    <definedName name="ME_WALS_Wals_tandem_trillend___6_ton">'[2]Tarieven Materieel 1'!$F$163</definedName>
    <definedName name="Opbrengst_staal">[2]Stortkosten!$F$68</definedName>
    <definedName name="Pal_Workbook_GUID" hidden="1">"X4VK5M4EXQX8TWRX7JQBLKRF"</definedName>
    <definedName name="Recyclingskosten__Betonpuin_fijn__60_cm__samenstelling__5__zand_en_1__vervuiling_Gemiddeld_in_Noord_Holland">[2]Stortkosten!$F$26</definedName>
    <definedName name="Recyclingskosten_asfaltpuin_teerhoudend__TAG__Innamepunt_Rotterdam">[2]Stortkosten!$F$16</definedName>
    <definedName name="Recyclingskosten_Betonpuin__grof__60_cm__samenstelling__5__zand_en_1__vervuiling_Gemiddeld_in_Noord_Holland">[2]Stortkosten!$F$28</definedName>
    <definedName name="Recyclingskosten_Hout_onbehandeld__was_schoon__Gemiddeld_in_Noord_Holland">[2]Stortkosten!$F$36</definedName>
    <definedName name="Recyclingskosten_Metselpuin__fijn__was_gebakken___0_60m_samenstelling__5__zand_en_1__vervuiling_Gemiddeld_in_Noord_Holland">[2]Stortkosten!$F$40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SK.BTW">[4]Modelparameters!$C$22</definedName>
    <definedName name="SSK.Discontovoet">[4]Keuzeparameters!$C$12</definedName>
    <definedName name="SSK.Rekenhorizon_investeringskosten">'2. Kostenoverzicht SSK'!#REF!</definedName>
    <definedName name="SSK.Versienummer">[4]Modelparameters!$C$25</definedName>
    <definedName name="SSK_NVT">[4]Modelparameters!$C$10</definedName>
    <definedName name="Stortkosten_Bouw__Sloopafval_ongesorteerd_gem._NL_ongesorteerd_gemiddeld_in_Nederland">[2]Stortkosten!$F$53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" l="1"/>
  <c r="J21" i="2"/>
  <c r="K21" i="2"/>
  <c r="L21" i="2"/>
  <c r="I22" i="2"/>
  <c r="J22" i="2"/>
  <c r="K22" i="2"/>
  <c r="L22" i="2"/>
  <c r="I23" i="2"/>
  <c r="J23" i="2"/>
  <c r="K23" i="2"/>
  <c r="L23" i="2"/>
  <c r="I24" i="2"/>
  <c r="J24" i="2"/>
  <c r="K24" i="2"/>
  <c r="L24" i="2"/>
  <c r="I25" i="2"/>
  <c r="J25" i="2"/>
  <c r="K25" i="2"/>
  <c r="L25" i="2"/>
  <c r="I26" i="2"/>
  <c r="J26" i="2"/>
  <c r="K26" i="2"/>
  <c r="L26" i="2"/>
  <c r="I27" i="2"/>
  <c r="J27" i="2"/>
  <c r="K27" i="2"/>
  <c r="L27" i="2"/>
  <c r="I28" i="2"/>
  <c r="J28" i="2"/>
  <c r="K28" i="2"/>
  <c r="L28" i="2"/>
  <c r="I29" i="2"/>
  <c r="J29" i="2"/>
  <c r="K29" i="2"/>
  <c r="L29" i="2"/>
  <c r="I30" i="2"/>
  <c r="J30" i="2"/>
  <c r="K30" i="2"/>
  <c r="L30" i="2"/>
  <c r="I31" i="2"/>
  <c r="J31" i="2"/>
  <c r="K31" i="2"/>
  <c r="L31" i="2"/>
  <c r="I32" i="2"/>
  <c r="J32" i="2"/>
  <c r="K32" i="2"/>
  <c r="L32" i="2"/>
  <c r="I33" i="2"/>
  <c r="J33" i="2"/>
  <c r="K33" i="2"/>
  <c r="L33" i="2"/>
  <c r="I34" i="2"/>
  <c r="J34" i="2"/>
  <c r="K34" i="2"/>
  <c r="L34" i="2"/>
  <c r="I35" i="2"/>
  <c r="J35" i="2"/>
  <c r="K35" i="2"/>
  <c r="L35" i="2"/>
  <c r="I36" i="2"/>
  <c r="J36" i="2"/>
  <c r="K36" i="2"/>
  <c r="L36" i="2"/>
  <c r="I37" i="2"/>
  <c r="J37" i="2"/>
  <c r="K37" i="2"/>
  <c r="L37" i="2"/>
  <c r="I38" i="2"/>
  <c r="J38" i="2"/>
  <c r="K38" i="2"/>
  <c r="L38" i="2"/>
  <c r="I39" i="2"/>
  <c r="J39" i="2"/>
  <c r="K39" i="2"/>
  <c r="L39" i="2"/>
  <c r="J261" i="2"/>
  <c r="J272" i="2" s="1"/>
  <c r="J274" i="2" s="1"/>
  <c r="K261" i="2"/>
  <c r="L261" i="2"/>
  <c r="I262" i="2"/>
  <c r="J262" i="2"/>
  <c r="K262" i="2"/>
  <c r="L262" i="2"/>
  <c r="I263" i="2"/>
  <c r="J263" i="2"/>
  <c r="K263" i="2"/>
  <c r="L263" i="2"/>
  <c r="I264" i="2"/>
  <c r="J264" i="2"/>
  <c r="K264" i="2"/>
  <c r="L264" i="2"/>
  <c r="I265" i="2"/>
  <c r="J265" i="2"/>
  <c r="K265" i="2"/>
  <c r="L265" i="2"/>
  <c r="I266" i="2"/>
  <c r="J266" i="2"/>
  <c r="K266" i="2"/>
  <c r="L266" i="2"/>
  <c r="I267" i="2"/>
  <c r="J267" i="2"/>
  <c r="K267" i="2"/>
  <c r="L267" i="2"/>
  <c r="I268" i="2"/>
  <c r="J268" i="2"/>
  <c r="K268" i="2"/>
  <c r="L268" i="2"/>
  <c r="I269" i="2"/>
  <c r="J269" i="2"/>
  <c r="K269" i="2"/>
  <c r="L269" i="2"/>
  <c r="I270" i="2"/>
  <c r="J270" i="2"/>
  <c r="K270" i="2"/>
  <c r="L270" i="2"/>
  <c r="L260" i="2"/>
  <c r="K260" i="2"/>
  <c r="J260" i="2"/>
  <c r="I260" i="2"/>
  <c r="I40" i="2"/>
  <c r="J40" i="2"/>
  <c r="K40" i="2"/>
  <c r="L40" i="2"/>
  <c r="I41" i="2"/>
  <c r="J41" i="2"/>
  <c r="K41" i="2"/>
  <c r="L41" i="2"/>
  <c r="I42" i="2"/>
  <c r="J42" i="2"/>
  <c r="K42" i="2"/>
  <c r="L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J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I50" i="2"/>
  <c r="J50" i="2"/>
  <c r="K50" i="2"/>
  <c r="L50" i="2"/>
  <c r="I51" i="2"/>
  <c r="J51" i="2"/>
  <c r="K51" i="2"/>
  <c r="L51" i="2"/>
  <c r="I52" i="2"/>
  <c r="J52" i="2"/>
  <c r="K52" i="2"/>
  <c r="L52" i="2"/>
  <c r="I53" i="2"/>
  <c r="J53" i="2"/>
  <c r="K53" i="2"/>
  <c r="L53" i="2"/>
  <c r="I54" i="2"/>
  <c r="J54" i="2"/>
  <c r="K54" i="2"/>
  <c r="L54" i="2"/>
  <c r="I55" i="2"/>
  <c r="J55" i="2"/>
  <c r="K55" i="2"/>
  <c r="L55" i="2"/>
  <c r="I56" i="2"/>
  <c r="J56" i="2"/>
  <c r="K56" i="2"/>
  <c r="L56" i="2"/>
  <c r="I57" i="2"/>
  <c r="J57" i="2"/>
  <c r="K57" i="2"/>
  <c r="L57" i="2"/>
  <c r="I58" i="2"/>
  <c r="J58" i="2"/>
  <c r="K58" i="2"/>
  <c r="L58" i="2"/>
  <c r="I59" i="2"/>
  <c r="J59" i="2"/>
  <c r="K59" i="2"/>
  <c r="L59" i="2"/>
  <c r="I60" i="2"/>
  <c r="J60" i="2"/>
  <c r="K60" i="2"/>
  <c r="L60" i="2"/>
  <c r="I61" i="2"/>
  <c r="J61" i="2"/>
  <c r="K61" i="2"/>
  <c r="L61" i="2"/>
  <c r="I62" i="2"/>
  <c r="J62" i="2"/>
  <c r="K62" i="2"/>
  <c r="L62" i="2"/>
  <c r="I63" i="2"/>
  <c r="J63" i="2"/>
  <c r="K63" i="2"/>
  <c r="L63" i="2"/>
  <c r="I64" i="2"/>
  <c r="J64" i="2"/>
  <c r="K64" i="2"/>
  <c r="L64" i="2"/>
  <c r="I65" i="2"/>
  <c r="J65" i="2"/>
  <c r="K65" i="2"/>
  <c r="L65" i="2"/>
  <c r="I66" i="2"/>
  <c r="J66" i="2"/>
  <c r="K66" i="2"/>
  <c r="L66" i="2"/>
  <c r="I67" i="2"/>
  <c r="J67" i="2"/>
  <c r="K67" i="2"/>
  <c r="L67" i="2"/>
  <c r="I68" i="2"/>
  <c r="J68" i="2"/>
  <c r="K68" i="2"/>
  <c r="L68" i="2"/>
  <c r="I69" i="2"/>
  <c r="J69" i="2"/>
  <c r="K69" i="2"/>
  <c r="L69" i="2"/>
  <c r="I70" i="2"/>
  <c r="J70" i="2"/>
  <c r="K70" i="2"/>
  <c r="L70" i="2"/>
  <c r="I71" i="2"/>
  <c r="J71" i="2"/>
  <c r="K71" i="2"/>
  <c r="L71" i="2"/>
  <c r="I72" i="2"/>
  <c r="J72" i="2"/>
  <c r="K72" i="2"/>
  <c r="L72" i="2"/>
  <c r="I73" i="2"/>
  <c r="J73" i="2"/>
  <c r="K73" i="2"/>
  <c r="L73" i="2"/>
  <c r="I74" i="2"/>
  <c r="J74" i="2"/>
  <c r="K74" i="2"/>
  <c r="L74" i="2"/>
  <c r="I75" i="2"/>
  <c r="J75" i="2"/>
  <c r="K75" i="2"/>
  <c r="L75" i="2"/>
  <c r="I76" i="2"/>
  <c r="J76" i="2"/>
  <c r="K76" i="2"/>
  <c r="L76" i="2"/>
  <c r="I77" i="2"/>
  <c r="J77" i="2"/>
  <c r="K77" i="2"/>
  <c r="L77" i="2"/>
  <c r="I78" i="2"/>
  <c r="J78" i="2"/>
  <c r="K78" i="2"/>
  <c r="L78" i="2"/>
  <c r="I79" i="2"/>
  <c r="J79" i="2"/>
  <c r="K79" i="2"/>
  <c r="L79" i="2"/>
  <c r="I80" i="2"/>
  <c r="J80" i="2"/>
  <c r="K80" i="2"/>
  <c r="L80" i="2"/>
  <c r="I81" i="2"/>
  <c r="J81" i="2"/>
  <c r="K81" i="2"/>
  <c r="L81" i="2"/>
  <c r="I82" i="2"/>
  <c r="J82" i="2"/>
  <c r="K82" i="2"/>
  <c r="L82" i="2"/>
  <c r="I83" i="2"/>
  <c r="J83" i="2"/>
  <c r="K83" i="2"/>
  <c r="L83" i="2"/>
  <c r="I84" i="2"/>
  <c r="J84" i="2"/>
  <c r="K84" i="2"/>
  <c r="L84" i="2"/>
  <c r="I85" i="2"/>
  <c r="J85" i="2"/>
  <c r="K85" i="2"/>
  <c r="L85" i="2"/>
  <c r="I86" i="2"/>
  <c r="J86" i="2"/>
  <c r="K86" i="2"/>
  <c r="L86" i="2"/>
  <c r="I87" i="2"/>
  <c r="J87" i="2"/>
  <c r="K87" i="2"/>
  <c r="L87" i="2"/>
  <c r="I88" i="2"/>
  <c r="J88" i="2"/>
  <c r="K88" i="2"/>
  <c r="L88" i="2"/>
  <c r="I89" i="2"/>
  <c r="J89" i="2"/>
  <c r="K89" i="2"/>
  <c r="L89" i="2"/>
  <c r="I90" i="2"/>
  <c r="J90" i="2"/>
  <c r="K90" i="2"/>
  <c r="L90" i="2"/>
  <c r="I91" i="2"/>
  <c r="J91" i="2"/>
  <c r="K91" i="2"/>
  <c r="L91" i="2"/>
  <c r="I92" i="2"/>
  <c r="J92" i="2"/>
  <c r="K92" i="2"/>
  <c r="L92" i="2"/>
  <c r="I93" i="2"/>
  <c r="J93" i="2"/>
  <c r="K93" i="2"/>
  <c r="L93" i="2"/>
  <c r="I94" i="2"/>
  <c r="J94" i="2"/>
  <c r="K94" i="2"/>
  <c r="L94" i="2"/>
  <c r="I95" i="2"/>
  <c r="J95" i="2"/>
  <c r="K95" i="2"/>
  <c r="L95" i="2"/>
  <c r="I96" i="2"/>
  <c r="J96" i="2"/>
  <c r="K96" i="2"/>
  <c r="L96" i="2"/>
  <c r="I97" i="2"/>
  <c r="J97" i="2"/>
  <c r="K97" i="2"/>
  <c r="L97" i="2"/>
  <c r="I98" i="2"/>
  <c r="J98" i="2"/>
  <c r="K98" i="2"/>
  <c r="L98" i="2"/>
  <c r="I99" i="2"/>
  <c r="J99" i="2"/>
  <c r="K99" i="2"/>
  <c r="L99" i="2"/>
  <c r="I100" i="2"/>
  <c r="J100" i="2"/>
  <c r="K100" i="2"/>
  <c r="L100" i="2"/>
  <c r="I101" i="2"/>
  <c r="J101" i="2"/>
  <c r="K101" i="2"/>
  <c r="L101" i="2"/>
  <c r="I102" i="2"/>
  <c r="J102" i="2"/>
  <c r="K102" i="2"/>
  <c r="L102" i="2"/>
  <c r="I103" i="2"/>
  <c r="J103" i="2"/>
  <c r="K103" i="2"/>
  <c r="L103" i="2"/>
  <c r="I104" i="2"/>
  <c r="J104" i="2"/>
  <c r="K104" i="2"/>
  <c r="L104" i="2"/>
  <c r="I105" i="2"/>
  <c r="J105" i="2"/>
  <c r="K105" i="2"/>
  <c r="L105" i="2"/>
  <c r="I106" i="2"/>
  <c r="J106" i="2"/>
  <c r="K106" i="2"/>
  <c r="L106" i="2"/>
  <c r="I107" i="2"/>
  <c r="J107" i="2"/>
  <c r="K107" i="2"/>
  <c r="L107" i="2"/>
  <c r="I108" i="2"/>
  <c r="J108" i="2"/>
  <c r="K108" i="2"/>
  <c r="L108" i="2"/>
  <c r="I109" i="2"/>
  <c r="J109" i="2"/>
  <c r="K109" i="2"/>
  <c r="L109" i="2"/>
  <c r="I110" i="2"/>
  <c r="J110" i="2"/>
  <c r="K110" i="2"/>
  <c r="L110" i="2"/>
  <c r="I111" i="2"/>
  <c r="J111" i="2"/>
  <c r="K111" i="2"/>
  <c r="L111" i="2"/>
  <c r="I112" i="2"/>
  <c r="J112" i="2"/>
  <c r="K112" i="2"/>
  <c r="L112" i="2"/>
  <c r="I113" i="2"/>
  <c r="J113" i="2"/>
  <c r="K113" i="2"/>
  <c r="L113" i="2"/>
  <c r="I114" i="2"/>
  <c r="J114" i="2"/>
  <c r="K114" i="2"/>
  <c r="L114" i="2"/>
  <c r="I115" i="2"/>
  <c r="J115" i="2"/>
  <c r="K115" i="2"/>
  <c r="L115" i="2"/>
  <c r="I116" i="2"/>
  <c r="J116" i="2"/>
  <c r="K116" i="2"/>
  <c r="L116" i="2"/>
  <c r="I117" i="2"/>
  <c r="J117" i="2"/>
  <c r="K117" i="2"/>
  <c r="L117" i="2"/>
  <c r="I118" i="2"/>
  <c r="J118" i="2"/>
  <c r="K118" i="2"/>
  <c r="L118" i="2"/>
  <c r="I119" i="2"/>
  <c r="J119" i="2"/>
  <c r="K119" i="2"/>
  <c r="L119" i="2"/>
  <c r="I120" i="2"/>
  <c r="J120" i="2"/>
  <c r="K120" i="2"/>
  <c r="L120" i="2"/>
  <c r="I121" i="2"/>
  <c r="J121" i="2"/>
  <c r="K121" i="2"/>
  <c r="L121" i="2"/>
  <c r="I122" i="2"/>
  <c r="J122" i="2"/>
  <c r="K122" i="2"/>
  <c r="L122" i="2"/>
  <c r="I123" i="2"/>
  <c r="J123" i="2"/>
  <c r="K123" i="2"/>
  <c r="L123" i="2"/>
  <c r="I124" i="2"/>
  <c r="J124" i="2"/>
  <c r="K124" i="2"/>
  <c r="L124" i="2"/>
  <c r="I125" i="2"/>
  <c r="J125" i="2"/>
  <c r="K125" i="2"/>
  <c r="L125" i="2"/>
  <c r="I126" i="2"/>
  <c r="J126" i="2"/>
  <c r="K126" i="2"/>
  <c r="L126" i="2"/>
  <c r="I127" i="2"/>
  <c r="J127" i="2"/>
  <c r="K127" i="2"/>
  <c r="L127" i="2"/>
  <c r="I128" i="2"/>
  <c r="J128" i="2"/>
  <c r="K128" i="2"/>
  <c r="L128" i="2"/>
  <c r="I129" i="2"/>
  <c r="J129" i="2"/>
  <c r="K129" i="2"/>
  <c r="L129" i="2"/>
  <c r="I130" i="2"/>
  <c r="J130" i="2"/>
  <c r="K130" i="2"/>
  <c r="L130" i="2"/>
  <c r="I131" i="2"/>
  <c r="J131" i="2"/>
  <c r="K131" i="2"/>
  <c r="L131" i="2"/>
  <c r="I132" i="2"/>
  <c r="J132" i="2"/>
  <c r="K132" i="2"/>
  <c r="L132" i="2"/>
  <c r="I133" i="2"/>
  <c r="J133" i="2"/>
  <c r="K133" i="2"/>
  <c r="L133" i="2"/>
  <c r="I134" i="2"/>
  <c r="J134" i="2"/>
  <c r="K134" i="2"/>
  <c r="L134" i="2"/>
  <c r="I135" i="2"/>
  <c r="J135" i="2"/>
  <c r="K135" i="2"/>
  <c r="L135" i="2"/>
  <c r="I136" i="2"/>
  <c r="J136" i="2"/>
  <c r="K136" i="2"/>
  <c r="L136" i="2"/>
  <c r="I137" i="2"/>
  <c r="J137" i="2"/>
  <c r="K137" i="2"/>
  <c r="L137" i="2"/>
  <c r="I138" i="2"/>
  <c r="J138" i="2"/>
  <c r="K138" i="2"/>
  <c r="L138" i="2"/>
  <c r="I139" i="2"/>
  <c r="J139" i="2"/>
  <c r="K139" i="2"/>
  <c r="L139" i="2"/>
  <c r="I140" i="2"/>
  <c r="J140" i="2"/>
  <c r="K140" i="2"/>
  <c r="L140" i="2"/>
  <c r="I141" i="2"/>
  <c r="J141" i="2"/>
  <c r="K141" i="2"/>
  <c r="L141" i="2"/>
  <c r="I142" i="2"/>
  <c r="J142" i="2"/>
  <c r="K142" i="2"/>
  <c r="L142" i="2"/>
  <c r="I143" i="2"/>
  <c r="J143" i="2"/>
  <c r="K143" i="2"/>
  <c r="L143" i="2"/>
  <c r="I144" i="2"/>
  <c r="J144" i="2"/>
  <c r="K144" i="2"/>
  <c r="L144" i="2"/>
  <c r="I145" i="2"/>
  <c r="J145" i="2"/>
  <c r="K145" i="2"/>
  <c r="L145" i="2"/>
  <c r="I146" i="2"/>
  <c r="J146" i="2"/>
  <c r="K146" i="2"/>
  <c r="L146" i="2"/>
  <c r="I147" i="2"/>
  <c r="J147" i="2"/>
  <c r="K147" i="2"/>
  <c r="L147" i="2"/>
  <c r="I148" i="2"/>
  <c r="J148" i="2"/>
  <c r="K148" i="2"/>
  <c r="L148" i="2"/>
  <c r="I149" i="2"/>
  <c r="J149" i="2"/>
  <c r="K149" i="2"/>
  <c r="L149" i="2"/>
  <c r="I150" i="2"/>
  <c r="J150" i="2"/>
  <c r="K150" i="2"/>
  <c r="L150" i="2"/>
  <c r="I151" i="2"/>
  <c r="J151" i="2"/>
  <c r="K151" i="2"/>
  <c r="L151" i="2"/>
  <c r="I152" i="2"/>
  <c r="J152" i="2"/>
  <c r="K152" i="2"/>
  <c r="L152" i="2"/>
  <c r="I153" i="2"/>
  <c r="J153" i="2"/>
  <c r="K153" i="2"/>
  <c r="L153" i="2"/>
  <c r="I154" i="2"/>
  <c r="J154" i="2"/>
  <c r="K154" i="2"/>
  <c r="L154" i="2"/>
  <c r="I155" i="2"/>
  <c r="J155" i="2"/>
  <c r="K155" i="2"/>
  <c r="L155" i="2"/>
  <c r="I156" i="2"/>
  <c r="J156" i="2"/>
  <c r="K156" i="2"/>
  <c r="L156" i="2"/>
  <c r="I157" i="2"/>
  <c r="J157" i="2"/>
  <c r="K157" i="2"/>
  <c r="L157" i="2"/>
  <c r="I158" i="2"/>
  <c r="J158" i="2"/>
  <c r="K158" i="2"/>
  <c r="L158" i="2"/>
  <c r="I159" i="2"/>
  <c r="J159" i="2"/>
  <c r="K159" i="2"/>
  <c r="L159" i="2"/>
  <c r="I160" i="2"/>
  <c r="J160" i="2"/>
  <c r="K160" i="2"/>
  <c r="L160" i="2"/>
  <c r="I161" i="2"/>
  <c r="J161" i="2"/>
  <c r="K161" i="2"/>
  <c r="L161" i="2"/>
  <c r="I162" i="2"/>
  <c r="J162" i="2"/>
  <c r="K162" i="2"/>
  <c r="L162" i="2"/>
  <c r="I163" i="2"/>
  <c r="J163" i="2"/>
  <c r="K163" i="2"/>
  <c r="L163" i="2"/>
  <c r="I164" i="2"/>
  <c r="J164" i="2"/>
  <c r="K164" i="2"/>
  <c r="L164" i="2"/>
  <c r="I165" i="2"/>
  <c r="J165" i="2"/>
  <c r="K165" i="2"/>
  <c r="L165" i="2"/>
  <c r="I166" i="2"/>
  <c r="J166" i="2"/>
  <c r="K166" i="2"/>
  <c r="L166" i="2"/>
  <c r="I167" i="2"/>
  <c r="J167" i="2"/>
  <c r="K167" i="2"/>
  <c r="L167" i="2"/>
  <c r="I168" i="2"/>
  <c r="J168" i="2"/>
  <c r="K168" i="2"/>
  <c r="L168" i="2"/>
  <c r="I169" i="2"/>
  <c r="J169" i="2"/>
  <c r="K169" i="2"/>
  <c r="L169" i="2"/>
  <c r="I170" i="2"/>
  <c r="J170" i="2"/>
  <c r="K170" i="2"/>
  <c r="L170" i="2"/>
  <c r="L20" i="2"/>
  <c r="K20" i="2"/>
  <c r="J20" i="2"/>
  <c r="G150" i="2"/>
  <c r="G151" i="2"/>
  <c r="G152" i="2"/>
  <c r="G153" i="2"/>
  <c r="B8" i="4"/>
  <c r="G154" i="2"/>
  <c r="G155" i="2"/>
  <c r="G156" i="2"/>
  <c r="G157" i="2"/>
  <c r="G147" i="2"/>
  <c r="G148" i="2"/>
  <c r="G159" i="2"/>
  <c r="G160" i="2"/>
  <c r="G161" i="2"/>
  <c r="G22" i="2"/>
  <c r="G20" i="2"/>
  <c r="I20" i="2" s="1"/>
  <c r="G163" i="2"/>
  <c r="G164" i="2"/>
  <c r="G165" i="2"/>
  <c r="G166" i="2"/>
  <c r="G167" i="2"/>
  <c r="G168" i="2"/>
  <c r="G130" i="2"/>
  <c r="G268" i="2"/>
  <c r="G131" i="2"/>
  <c r="G132" i="2"/>
  <c r="G133" i="2"/>
  <c r="G134" i="2"/>
  <c r="G135" i="2"/>
  <c r="G136" i="2"/>
  <c r="G137" i="2"/>
  <c r="G138" i="2"/>
  <c r="G139" i="2"/>
  <c r="G140" i="2"/>
  <c r="G263" i="2"/>
  <c r="G264" i="2"/>
  <c r="G265" i="2"/>
  <c r="G266" i="2"/>
  <c r="G142" i="2"/>
  <c r="G143" i="2"/>
  <c r="G144" i="2"/>
  <c r="G261" i="2"/>
  <c r="I261" i="2" s="1"/>
  <c r="G262" i="2"/>
  <c r="G267" i="2"/>
  <c r="G269" i="2"/>
  <c r="G270" i="2"/>
  <c r="G145" i="2"/>
  <c r="G146" i="2"/>
  <c r="G149" i="2"/>
  <c r="G158" i="2"/>
  <c r="G162" i="2"/>
  <c r="G169" i="2"/>
  <c r="G101" i="2"/>
  <c r="G102" i="2"/>
  <c r="G103" i="2"/>
  <c r="G104" i="2"/>
  <c r="G64" i="2"/>
  <c r="G67" i="2"/>
  <c r="G66" i="2"/>
  <c r="G108" i="2"/>
  <c r="G109" i="2"/>
  <c r="G110" i="2"/>
  <c r="G111" i="2"/>
  <c r="G115" i="2"/>
  <c r="G74" i="2"/>
  <c r="G84" i="2"/>
  <c r="G83" i="2"/>
  <c r="G82" i="2"/>
  <c r="G81" i="2"/>
  <c r="G80" i="2"/>
  <c r="G79" i="2"/>
  <c r="G78" i="2"/>
  <c r="G77" i="2"/>
  <c r="G76" i="2"/>
  <c r="G75" i="2"/>
  <c r="G73" i="2"/>
  <c r="G72" i="2"/>
  <c r="G71" i="2"/>
  <c r="G70" i="2"/>
  <c r="G69" i="2"/>
  <c r="G68" i="2"/>
  <c r="G65" i="2"/>
  <c r="G63" i="2"/>
  <c r="G62" i="2"/>
  <c r="G61" i="2"/>
  <c r="G116" i="2"/>
  <c r="G114" i="2"/>
  <c r="G113" i="2"/>
  <c r="G112" i="2"/>
  <c r="G107" i="2"/>
  <c r="G106" i="2"/>
  <c r="G105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60" i="2"/>
  <c r="G59" i="2"/>
  <c r="G58" i="2"/>
  <c r="G57" i="2"/>
  <c r="G56" i="2"/>
  <c r="G55" i="2"/>
  <c r="G54" i="2"/>
  <c r="G53" i="2"/>
  <c r="G52" i="2"/>
  <c r="G51" i="2"/>
  <c r="G236" i="2"/>
  <c r="G235" i="2"/>
  <c r="G234" i="2"/>
  <c r="C4" i="5"/>
  <c r="C30" i="5"/>
  <c r="I24" i="5"/>
  <c r="J24" i="5" s="1"/>
  <c r="C21" i="5"/>
  <c r="G21" i="2"/>
  <c r="G260" i="2"/>
  <c r="G233" i="2"/>
  <c r="G232" i="2"/>
  <c r="G170" i="2"/>
  <c r="G141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07" i="2"/>
  <c r="F17" i="4" s="1"/>
  <c r="H17" i="4" s="1"/>
  <c r="G205" i="2"/>
  <c r="G203" i="2"/>
  <c r="K272" i="2" l="1"/>
  <c r="J276" i="2"/>
  <c r="K274" i="2"/>
  <c r="K276" i="2" s="1"/>
  <c r="K172" i="2"/>
  <c r="K174" i="2" s="1"/>
  <c r="J172" i="2"/>
  <c r="J174" i="2" s="1"/>
  <c r="L172" i="2"/>
  <c r="I172" i="2"/>
  <c r="I174" i="2" s="1"/>
  <c r="L272" i="2"/>
  <c r="L274" i="2" s="1"/>
  <c r="L276" i="2" s="1"/>
  <c r="G238" i="2"/>
  <c r="D15" i="5" s="1"/>
  <c r="G172" i="2"/>
  <c r="D11" i="5" s="1"/>
  <c r="G272" i="2"/>
  <c r="F274" i="2" s="1"/>
  <c r="G274" i="2" s="1"/>
  <c r="E17" i="5" s="1"/>
  <c r="I272" i="2"/>
  <c r="I274" i="2" s="1"/>
  <c r="I276" i="2" s="1"/>
  <c r="G209" i="2"/>
  <c r="E13" i="4" l="1"/>
  <c r="K176" i="2"/>
  <c r="D13" i="4" s="1"/>
  <c r="J176" i="2"/>
  <c r="D12" i="4" s="1"/>
  <c r="L174" i="2"/>
  <c r="L176" i="2" s="1"/>
  <c r="D14" i="4" s="1"/>
  <c r="D17" i="5"/>
  <c r="G276" i="2"/>
  <c r="F278" i="2" s="1"/>
  <c r="G278" i="2" s="1"/>
  <c r="F280" i="2" s="1"/>
  <c r="G280" i="2" s="1"/>
  <c r="F174" i="2"/>
  <c r="G174" i="2" s="1"/>
  <c r="E11" i="5" s="1"/>
  <c r="F11" i="5" s="1"/>
  <c r="F240" i="2"/>
  <c r="G240" i="2" s="1"/>
  <c r="E15" i="5" s="1"/>
  <c r="F15" i="5" s="1"/>
  <c r="I176" i="2"/>
  <c r="D11" i="4" s="1"/>
  <c r="E12" i="4"/>
  <c r="E11" i="4"/>
  <c r="E14" i="4"/>
  <c r="F211" i="2"/>
  <c r="G211" i="2" s="1"/>
  <c r="E13" i="5" s="1"/>
  <c r="D13" i="5"/>
  <c r="D19" i="5" s="1"/>
  <c r="D22" i="5" s="1"/>
  <c r="D26" i="5" s="1"/>
  <c r="F17" i="5"/>
  <c r="F13" i="4" l="1"/>
  <c r="H13" i="4" s="1"/>
  <c r="G242" i="2"/>
  <c r="E19" i="5"/>
  <c r="E22" i="5" s="1"/>
  <c r="E26" i="5" s="1"/>
  <c r="G176" i="2"/>
  <c r="F178" i="2" s="1"/>
  <c r="G178" i="2" s="1"/>
  <c r="F12" i="4"/>
  <c r="H12" i="4" s="1"/>
  <c r="F244" i="2"/>
  <c r="G244" i="2" s="1"/>
  <c r="F246" i="2" s="1"/>
  <c r="G246" i="2" s="1"/>
  <c r="D10" i="4"/>
  <c r="F11" i="4"/>
  <c r="F13" i="5"/>
  <c r="E10" i="4"/>
  <c r="G213" i="2"/>
  <c r="F14" i="4"/>
  <c r="H14" i="4" s="1"/>
  <c r="F282" i="2"/>
  <c r="G282" i="2" s="1"/>
  <c r="G284" i="2" s="1"/>
  <c r="D284" i="2" s="1"/>
  <c r="K284" i="2" l="1"/>
  <c r="K286" i="2" s="1"/>
  <c r="J284" i="2"/>
  <c r="J286" i="2" s="1"/>
  <c r="F180" i="2"/>
  <c r="G180" i="2" s="1"/>
  <c r="F182" i="2"/>
  <c r="G182" i="2" s="1"/>
  <c r="F184" i="2"/>
  <c r="G184" i="2" s="1"/>
  <c r="G17" i="5"/>
  <c r="G286" i="2"/>
  <c r="F215" i="2"/>
  <c r="G215" i="2" s="1"/>
  <c r="F219" i="2" s="1"/>
  <c r="G219" i="2" s="1"/>
  <c r="F248" i="2"/>
  <c r="G248" i="2" s="1"/>
  <c r="G250" i="2" s="1"/>
  <c r="D250" i="2" s="1"/>
  <c r="F19" i="5"/>
  <c r="F22" i="5" s="1"/>
  <c r="F26" i="5" s="1"/>
  <c r="H11" i="4"/>
  <c r="H10" i="4" s="1"/>
  <c r="F10" i="4"/>
  <c r="F186" i="2" l="1"/>
  <c r="G186" i="2" s="1"/>
  <c r="F188" i="2" s="1"/>
  <c r="G188" i="2" s="1"/>
  <c r="F217" i="2"/>
  <c r="G217" i="2" s="1"/>
  <c r="G221" i="2" s="1"/>
  <c r="D221" i="2" s="1"/>
  <c r="G15" i="5"/>
  <c r="H15" i="5" s="1"/>
  <c r="G252" i="2"/>
  <c r="F288" i="2"/>
  <c r="G288" i="2" s="1"/>
  <c r="G290" i="2" s="1"/>
  <c r="I17" i="5" s="1"/>
  <c r="G10" i="4"/>
  <c r="G15" i="4" s="1"/>
  <c r="H17" i="5"/>
  <c r="I284" i="2"/>
  <c r="L284" i="2"/>
  <c r="L286" i="2" s="1"/>
  <c r="F190" i="2" l="1"/>
  <c r="G190" i="2" s="1"/>
  <c r="G192" i="2" s="1"/>
  <c r="G11" i="5" s="1"/>
  <c r="H11" i="5" s="1"/>
  <c r="E15" i="4"/>
  <c r="I286" i="2"/>
  <c r="G13" i="5"/>
  <c r="G223" i="2"/>
  <c r="G292" i="2"/>
  <c r="F254" i="2"/>
  <c r="G254" i="2" s="1"/>
  <c r="G256" i="2" s="1"/>
  <c r="I15" i="5" s="1"/>
  <c r="J15" i="5" s="1"/>
  <c r="J17" i="5"/>
  <c r="D192" i="2" l="1"/>
  <c r="G194" i="2"/>
  <c r="F225" i="2"/>
  <c r="G225" i="2" s="1"/>
  <c r="G227" i="2" s="1"/>
  <c r="I13" i="5" s="1"/>
  <c r="G258" i="2"/>
  <c r="H13" i="5"/>
  <c r="G19" i="5"/>
  <c r="G22" i="5" s="1"/>
  <c r="G26" i="5" s="1"/>
  <c r="L192" i="2" l="1"/>
  <c r="L194" i="2" s="1"/>
  <c r="I192" i="2"/>
  <c r="I194" i="2" s="1"/>
  <c r="K192" i="2"/>
  <c r="K194" i="2" s="1"/>
  <c r="F196" i="2"/>
  <c r="G196" i="2" s="1"/>
  <c r="G198" i="2" s="1"/>
  <c r="I11" i="5" s="1"/>
  <c r="J11" i="5" s="1"/>
  <c r="J192" i="2"/>
  <c r="J194" i="2" s="1"/>
  <c r="J13" i="5"/>
  <c r="H19" i="5"/>
  <c r="H22" i="5" s="1"/>
  <c r="H26" i="5" s="1"/>
  <c r="G229" i="2"/>
  <c r="I19" i="5" l="1"/>
  <c r="J19" i="5"/>
  <c r="D15" i="4"/>
  <c r="F15" i="4" s="1"/>
  <c r="G200" i="2"/>
  <c r="D229" i="2" s="1"/>
  <c r="D292" i="2" l="1"/>
  <c r="D258" i="2"/>
  <c r="F16" i="4"/>
  <c r="F18" i="4" s="1"/>
  <c r="H15" i="4"/>
  <c r="H16" i="4" s="1"/>
  <c r="H18" i="4" s="1"/>
  <c r="G294" i="2"/>
  <c r="F296" i="2" s="1"/>
  <c r="G296" i="2" s="1"/>
  <c r="G18" i="4" l="1"/>
  <c r="I21" i="5"/>
  <c r="G298" i="2"/>
  <c r="G300" i="2" s="1"/>
  <c r="G304" i="2" s="1"/>
  <c r="I22" i="5" l="1"/>
  <c r="I26" i="5" s="1"/>
  <c r="J21" i="5"/>
  <c r="J22" i="5" s="1"/>
  <c r="J26" i="5" s="1"/>
  <c r="F306" i="2"/>
  <c r="G306" i="2" s="1"/>
  <c r="J28" i="5" s="1"/>
  <c r="J30" i="5" l="1"/>
  <c r="G308" i="2"/>
</calcChain>
</file>

<file path=xl/sharedStrings.xml><?xml version="1.0" encoding="utf-8"?>
<sst xmlns="http://schemas.openxmlformats.org/spreadsheetml/2006/main" count="669" uniqueCount="224">
  <si>
    <t>Bouwkosten</t>
  </si>
  <si>
    <t>Overige bijkomende kosten</t>
  </si>
  <si>
    <t>Subsidiabele 
kosten</t>
  </si>
  <si>
    <t>Gevraagde subsidie</t>
  </si>
  <si>
    <t>%</t>
  </si>
  <si>
    <t>bedrag</t>
  </si>
  <si>
    <t>Indirecte kosten</t>
  </si>
  <si>
    <t>Ontwerptoets verkeersveiligheid</t>
  </si>
  <si>
    <t>Totaal</t>
  </si>
  <si>
    <t>Directe kosten</t>
  </si>
  <si>
    <t>Fase</t>
  </si>
  <si>
    <t>Datum</t>
  </si>
  <si>
    <t>Prijspeil</t>
  </si>
  <si>
    <t>Opsteller</t>
  </si>
  <si>
    <t>Controle</t>
  </si>
  <si>
    <t>Opmerkingen</t>
  </si>
  <si>
    <t>code</t>
  </si>
  <si>
    <t>hoeveelheden</t>
  </si>
  <si>
    <t>eenheid</t>
  </si>
  <si>
    <t>eenheidsprijs</t>
  </si>
  <si>
    <t>totaal</t>
  </si>
  <si>
    <t>Benoemde directe bouwkosten</t>
  </si>
  <si>
    <t>Nader te detailleren bouwkosten</t>
  </si>
  <si>
    <t>Directe bouwkosten</t>
  </si>
  <si>
    <t>Eenmalige kosten</t>
  </si>
  <si>
    <t>Algemene bouwplaatskosten</t>
  </si>
  <si>
    <t xml:space="preserve">Uitvoeringskosten </t>
  </si>
  <si>
    <t>Projectmananagement</t>
  </si>
  <si>
    <t>Algemene kosten</t>
  </si>
  <si>
    <t>Winst</t>
  </si>
  <si>
    <t>Risico</t>
  </si>
  <si>
    <t>Indirecte bouwkosten</t>
  </si>
  <si>
    <t>Voorziene bouwkosten</t>
  </si>
  <si>
    <t>Niet benoemde objectrisico bouwkosten (%)</t>
  </si>
  <si>
    <t>Risico's bouwkosten</t>
  </si>
  <si>
    <t>BOUWKOSTEN</t>
  </si>
  <si>
    <t>Benoemde directe vastgoedkosten</t>
  </si>
  <si>
    <t>Nader te detailleren vastgoedkosten</t>
  </si>
  <si>
    <t>Directe vastgoedkosten</t>
  </si>
  <si>
    <t>euro</t>
  </si>
  <si>
    <t>Indirecte vastgoedkosten</t>
  </si>
  <si>
    <t>Voorziene vastgoedkosten</t>
  </si>
  <si>
    <t>Niet benoemde objectrisico vastgoedkosten (%)</t>
  </si>
  <si>
    <t>VASTGOEDKOSTEN</t>
  </si>
  <si>
    <t>Niet benoemde objectrisico engineeringskosten (%)</t>
  </si>
  <si>
    <t>ENGINEERINGSKOSTEN</t>
  </si>
  <si>
    <t>Benoemde directe overige bijkomende kosten</t>
  </si>
  <si>
    <t>Indirecte overige bijkomende kosten</t>
  </si>
  <si>
    <t>Voorziene overige bijkomende kosten</t>
  </si>
  <si>
    <t>Niet benoemde objectrisico overige bijkomende kosten (%)</t>
  </si>
  <si>
    <t>Risico's overige bijkomende kosten</t>
  </si>
  <si>
    <t>OVERIGE BIJKOMENDE KOSTEN</t>
  </si>
  <si>
    <t>SUBTOTAAL INVESTERINGSKOSTEN</t>
  </si>
  <si>
    <t>OBJECTOVERSTIJGENDE RISICO'S</t>
  </si>
  <si>
    <t>INVESTERINGSKOSTEN DETERMINISTISCH</t>
  </si>
  <si>
    <t>Scheefte</t>
  </si>
  <si>
    <t>INVESTERINGSKOSTEN EXCLUSIEF</t>
  </si>
  <si>
    <t>BTW</t>
  </si>
  <si>
    <t>INVESTERINGSKOSTEN INCLUSIEF BTW</t>
  </si>
  <si>
    <t>Ja</t>
  </si>
  <si>
    <t>Nee</t>
  </si>
  <si>
    <t>Engineeringskosten Ontwerptoets veiligheid</t>
  </si>
  <si>
    <t>Engineeringskosten Opdrachtgever</t>
  </si>
  <si>
    <t>Engineeringskosten Opdrachtnemer</t>
  </si>
  <si>
    <t xml:space="preserve">Objectoverstijgend risico's </t>
  </si>
  <si>
    <t>Voorziene kosten</t>
  </si>
  <si>
    <t>Risicoreservering</t>
  </si>
  <si>
    <t>Investeringskosten:</t>
  </si>
  <si>
    <t>Engineeringskosten</t>
  </si>
  <si>
    <t>Vastgoedkosten</t>
  </si>
  <si>
    <t>Subtotaal</t>
  </si>
  <si>
    <t>Investeringskosten deterministisch</t>
  </si>
  <si>
    <t>Verschuiving</t>
  </si>
  <si>
    <t>Investeringskosten exclusief BTW</t>
  </si>
  <si>
    <t>Nader te detailleren engineeringskosten</t>
  </si>
  <si>
    <t>Directe engineeringskosten</t>
  </si>
  <si>
    <t>Benoemde directe engineeringskosten</t>
  </si>
  <si>
    <t>Indirecte engineeringskosten</t>
  </si>
  <si>
    <t>Voorziene engineeringskosten</t>
  </si>
  <si>
    <t>Risico's engineeringskosten</t>
  </si>
  <si>
    <t>Risico's vastgoedkosten</t>
  </si>
  <si>
    <t>Nader te detailleren overige bijkomende kosten</t>
  </si>
  <si>
    <t>Wegbeheerder</t>
  </si>
  <si>
    <t>Naam project</t>
  </si>
  <si>
    <t xml:space="preserve">Indirecte kosten </t>
  </si>
  <si>
    <t>Niet subsidiabel</t>
  </si>
  <si>
    <t>Ruimte voor een eventuele toelichting</t>
  </si>
  <si>
    <r>
      <t xml:space="preserve">LEES VOOR GEBRUIK SVP EERST DE INVULINSTRUCTIE IN DE TOELICHTING 
BIJ DEZE REGELING. DIE IS TE VINDEN OP HET SUBSIDIELOKET.
ALLEEN DE </t>
    </r>
    <r>
      <rPr>
        <b/>
        <u/>
        <sz val="11"/>
        <color rgb="FFFF0000"/>
        <rFont val="Lucida Sans"/>
        <family val="2"/>
      </rPr>
      <t>WITTE CELLEN</t>
    </r>
    <r>
      <rPr>
        <b/>
        <sz val="11"/>
        <color rgb="FFFF0000"/>
        <rFont val="Lucida Sans"/>
        <family val="2"/>
      </rPr>
      <t xml:space="preserve"> ZIJN INVULBAAR</t>
    </r>
  </si>
  <si>
    <t>subsidiecategorie</t>
  </si>
  <si>
    <t>duurzaamheid</t>
  </si>
  <si>
    <t>(artikel 3)</t>
  </si>
  <si>
    <t>Directe kosten
- benoemd</t>
  </si>
  <si>
    <t>Directe kosten 
- nader te detailleren</t>
  </si>
  <si>
    <t>percentage</t>
  </si>
  <si>
    <t>3. Subsidieblad</t>
  </si>
  <si>
    <t>2. Kostenoverzicht SSK</t>
  </si>
  <si>
    <t>1. Raming met kostenposten</t>
  </si>
  <si>
    <t>Dit tabblad is niet bewerkbaar, en wordt automatisch gevuld op basis van de ingevoerde gegevens in tabblad 1.</t>
  </si>
  <si>
    <t>Directe overige bijkomende kosten</t>
  </si>
  <si>
    <t>maak een keuze</t>
  </si>
  <si>
    <t>🡓</t>
  </si>
  <si>
    <t xml:space="preserve">   beschrijving</t>
  </si>
  <si>
    <t>Dit tabblad is niet bewerkbaar, en wordt automatisch 
gevuld op basis van de ingevoerde gegevens in tabblad 1.</t>
  </si>
  <si>
    <t>Begrotingsformat kleine infrastructuur 2023</t>
  </si>
  <si>
    <t>Categorie A</t>
  </si>
  <si>
    <t>Categorie B</t>
  </si>
  <si>
    <t>Categorie C</t>
  </si>
  <si>
    <t>Categorie D</t>
  </si>
  <si>
    <t>Cat. B</t>
  </si>
  <si>
    <t>Cat. A</t>
  </si>
  <si>
    <t>Cat. C</t>
  </si>
  <si>
    <t>Cat. D</t>
  </si>
  <si>
    <t>De vier categorieën verwijzen naar de subsidiabele activiteiten in artikel 3, eerste lid onder A t/m D in deze subsidieregeling.</t>
  </si>
  <si>
    <r>
      <t xml:space="preserve">Activiteiten binnen categorie </t>
    </r>
    <r>
      <rPr>
        <b/>
        <sz val="9"/>
        <rFont val="Arial"/>
        <family val="2"/>
      </rPr>
      <t>A</t>
    </r>
  </si>
  <si>
    <r>
      <t xml:space="preserve">Activiteiten binnen categorie </t>
    </r>
    <r>
      <rPr>
        <b/>
        <sz val="9"/>
        <rFont val="Arial"/>
        <family val="2"/>
      </rPr>
      <t>B</t>
    </r>
  </si>
  <si>
    <r>
      <t xml:space="preserve">Activiteiten binnen categorie </t>
    </r>
    <r>
      <rPr>
        <b/>
        <sz val="9"/>
        <rFont val="Arial"/>
        <family val="2"/>
      </rPr>
      <t>C</t>
    </r>
  </si>
  <si>
    <r>
      <t xml:space="preserve">Activiteiten binnen categorie </t>
    </r>
    <r>
      <rPr>
        <b/>
        <sz val="9"/>
        <rFont val="Arial"/>
        <family val="2"/>
      </rPr>
      <t>D</t>
    </r>
  </si>
  <si>
    <t>Voorbeeldproject</t>
  </si>
  <si>
    <t>Gemeente Westkarspel</t>
  </si>
  <si>
    <t>Definitief Ontwerp (DO)</t>
  </si>
  <si>
    <t>Richard de Ramer</t>
  </si>
  <si>
    <t>Niek de Nakijker</t>
  </si>
  <si>
    <t>Zagen asfalt</t>
  </si>
  <si>
    <t>m1</t>
  </si>
  <si>
    <t>Venvijderen asfalt d.m.v. frezen</t>
  </si>
  <si>
    <t>m2</t>
  </si>
  <si>
    <t>Afvoeren en storten teervrij asfalt</t>
  </si>
  <si>
    <t>ton</t>
  </si>
  <si>
    <t>Afvoeren en storten teerhoudend astfalt</t>
  </si>
  <si>
    <t>Opbreken en afvoeren betontegels</t>
  </si>
  <si>
    <t>Opbreken en palleteren betontegels (hergebruik)</t>
  </si>
  <si>
    <t>Opbreken en afvoeren opsluitband</t>
  </si>
  <si>
    <t>Opbreken en afvoeren trottoirband</t>
  </si>
  <si>
    <t>Opbreken en afvoeren busperronband</t>
  </si>
  <si>
    <t>Opbreken en afvoeren inritbanden</t>
  </si>
  <si>
    <t>st</t>
  </si>
  <si>
    <t>Verw. en afvoeren verkeersbordpaal</t>
  </si>
  <si>
    <t>Verw. en afvoeren verkeersborden van andere objecten</t>
  </si>
  <si>
    <t>Verw. en afvoeren drainage, gres, 0120</t>
  </si>
  <si>
    <t>Verw. en afvoeren riolering, beton, ei 600-900</t>
  </si>
  <si>
    <t>Verw. en afvoeren riolering, beton, ei 400-600</t>
  </si>
  <si>
    <t>Verw. en afvoeren riolering, PVC, 0315</t>
  </si>
  <si>
    <t>Verw. en afvoeren riolering, beton, 0250/300</t>
  </si>
  <si>
    <t>Verwijderen en afvoeren straatkolk</t>
  </si>
  <si>
    <t>Verwijderen en afvoeren trottoirkolk</t>
  </si>
  <si>
    <t>Verw. en afvoeren betonnen put 800x800mm</t>
  </si>
  <si>
    <t>Venv. en afvoeren houten paal</t>
  </si>
  <si>
    <t>Ontgraven funderingslaag van menggranulaat, dikte 250 mm</t>
  </si>
  <si>
    <t>Menggranulaat afvoeren</t>
  </si>
  <si>
    <t>m3</t>
  </si>
  <si>
    <t>Menggranulaat vervoeren naar depot binnen werkgrens)</t>
  </si>
  <si>
    <t>Opbr. elementen verharding df (incl. vervoeren en plaatsen in depot binnen werkgrens)</t>
  </si>
  <si>
    <t>Opbr. elementen verharding kf (incl. vervoeren en plaatsen in depot binnen werkgrens)</t>
  </si>
  <si>
    <t>Verw. fietsstandaard (incl. vervoeren en plaatsen in depot binnen werkgrens)</t>
  </si>
  <si>
    <t>Grondwerk</t>
  </si>
  <si>
    <t>Grond ontgraven uit cunet/sleuf en vervoeren naar depot (&lt;1km)</t>
  </si>
  <si>
    <t>Grond/klei/veen ontgraven en ven/oeren naar depot gemeente (ca. 11 km)</t>
  </si>
  <si>
    <t>Leveren en verwerken teelaarde</t>
  </si>
  <si>
    <t>Leveren en verwerken bomenzand</t>
  </si>
  <si>
    <t>Leveren en verwerken bomengranulaat</t>
  </si>
  <si>
    <t>Leveren en verwerken zand voor zandbed in cunet/sleuf</t>
  </si>
  <si>
    <t>Zand uit depot verwerken in cunet/sleuf</t>
  </si>
  <si>
    <t>Milieuhygiënische maatregelen i.v.m. vervuilde grond</t>
  </si>
  <si>
    <t>Inzet extra grondwerker i.v.m. archeologie</t>
  </si>
  <si>
    <t>uur</t>
  </si>
  <si>
    <t>Riolering</t>
  </si>
  <si>
    <t>Lev. en aanbr. drainage 160 mm</t>
  </si>
  <si>
    <t>Lev. en aanbr. drainage 200 mm</t>
  </si>
  <si>
    <t>Lev, en aanbr. riolering drsn.800</t>
  </si>
  <si>
    <t>Lev. en aanbr. riolering drsn.900 (gewapend)</t>
  </si>
  <si>
    <t>Lev, en aanbr. riolering drsn.600 (gewapend)</t>
  </si>
  <si>
    <t>Lev. en aanbr. riolering drsn.300 (ongewapend</t>
  </si>
  <si>
    <t>Lev. en aanbr. PVC buis drsn.250</t>
  </si>
  <si>
    <t>Lev. en aanbr. betonnen put    800x800 mm</t>
  </si>
  <si>
    <t>Lev. en aanbr. betonnen put 1000x1000 mm</t>
  </si>
  <si>
    <t>Lev. en aanbr. betonnen put 1000x1250 mm</t>
  </si>
  <si>
    <t>Lev. en aanbr. betonnen put 1250x1250 mm</t>
  </si>
  <si>
    <t>Lev. en aanbr. put van kunstof - drsn.315 PVC</t>
  </si>
  <si>
    <t>Lev. en aanbr. straatkolken incl. kolkleidingen</t>
  </si>
  <si>
    <t>Lev. en aanbr. trottoirkolken incl. kolkleidingen</t>
  </si>
  <si>
    <t>Toepassen bronbemaling</t>
  </si>
  <si>
    <t>Verhardingen</t>
  </si>
  <si>
    <t>Leveren en aanbrengen straatbakstenen</t>
  </si>
  <si>
    <t>Leveren en aanbrengen grasbetontegeles</t>
  </si>
  <si>
    <t>Leveren en aanbrengen opsluitband, beton</t>
  </si>
  <si>
    <t>Leveren en aanbrengen trottoirbanden, beton 130/150x250</t>
  </si>
  <si>
    <t>Leveren en aanbrengen inritbanden 50x60</t>
  </si>
  <si>
    <t>Leveren en aanbrengen busperronband</t>
  </si>
  <si>
    <t>Herstraten straatbakstenen</t>
  </si>
  <si>
    <t>Herstraten betontegels 300x300x45 mm</t>
  </si>
  <si>
    <t>Aanbrengen betontegels 300x300x45 mm (hergebruik)</t>
  </si>
  <si>
    <t>Leveren en aanbrengen betontegels 300x300x45 mm</t>
  </si>
  <si>
    <t>Leveren en aanbrengen geleide- en attentietegels 300x300x45 mm</t>
  </si>
  <si>
    <t>Aanbrengen funderingslaag van menggranulaat, 250 mm (hergebruik)</t>
  </si>
  <si>
    <t>Leveren en aanbrengen funderingslaag van menggranulaat, 250 mm</t>
  </si>
  <si>
    <t>Leveren en aanbrengen asfalt OL 70mm AC22, TL 70 mm AC22, DL 25 mm AC8 grijs met streetprint</t>
  </si>
  <si>
    <t>Leveren en aanbrengen asfalt OL 70mm AC22, TL 45 mm AC22, Combinatiedeklaag 50 mm ZOAB grijs</t>
  </si>
  <si>
    <t>Leveren en aanbrengen asfalt OL 70mm AC22, TL 70 mm AC22, deklaag 25 mm AC 8 surf DL-A rood</t>
  </si>
  <si>
    <t>Diversen</t>
  </si>
  <si>
    <t>Op hoogte stellen opsluitband</t>
  </si>
  <si>
    <t>Op hoogte stellen beugel gft container</t>
  </si>
  <si>
    <t>Aanbr. fietsenstandaards (hergebr.)</t>
  </si>
  <si>
    <t>Aanbr. ondergrondse afvalcontainer, (hergebr.)</t>
  </si>
  <si>
    <t>Aanbr. bovengrondse afvalcontainer, (hergebr.)</t>
  </si>
  <si>
    <t>Aanbr. afzetpaal hout (hergebr.)</t>
  </si>
  <si>
    <t>Leveren en plaatsen lichtmast, hoogte 5m</t>
  </si>
  <si>
    <t>Verplaatsen lichtmast, hoogte 5m</t>
  </si>
  <si>
    <t>Inzaaien rood zwenkgras - stroken</t>
  </si>
  <si>
    <t>Inzaaien rood zwenkgras - grastegels</t>
  </si>
  <si>
    <t>Lev. en aanbr. heester beplanting - Liguster</t>
  </si>
  <si>
    <t>Lev, en aanbr, heester beplanting - Kardinaalmuts</t>
  </si>
  <si>
    <t>Lev. en aanbr. heester beplanting - Meidoorn</t>
  </si>
  <si>
    <t>Lev. en aanbr. bomen(bomen 3de orde inheems)</t>
  </si>
  <si>
    <t>Lev. en aanbr. Bebordingspaal</t>
  </si>
  <si>
    <t>Lev. en aanbr. Bebording op bepordingspaal</t>
  </si>
  <si>
    <t>Lev. en aanbr, Bebording op andere elementen</t>
  </si>
  <si>
    <t>Lev. En aanbr.wortelscherm</t>
  </si>
  <si>
    <t>Markeringen</t>
  </si>
  <si>
    <t>Lev. en aanbr. Figuraties: fietssymbolen, haaientanden en driehoeksmarkering</t>
  </si>
  <si>
    <t>Lev, en aanbr. betonstraatstenen markering parkeervakken 0,2-0,2 streep</t>
  </si>
  <si>
    <t>m</t>
  </si>
  <si>
    <t>Lev. en aanbr. betonstraatstenen markering parkeervakken 0,6-0,6 streep</t>
  </si>
  <si>
    <t>Lev. en aanbr. betonstraatstenen markering parkeervakken 1-1 streep</t>
  </si>
  <si>
    <t>versie 1 - 12/01/2023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</si>
</sst>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_-&quot;€&quot;\ * #,##0.00_-;_-&quot;€&quot;\ * #,##0.00\-;_-&quot;€&quot;\ * &quot;-&quot;??_-;_-@_-"/>
    <numFmt numFmtId="166" formatCode="_ &quot;€&quot;\ * #,##0_ ;_ &quot;€&quot;\ * \-#,##0_ ;_ &quot;€&quot;\ * &quot;-&quot;??_ ;_ @_ "/>
    <numFmt numFmtId="167" formatCode="_-* #,##0_-;_-* #,##0\-;_-* &quot;-&quot;??_-;_-@_-"/>
    <numFmt numFmtId="168" formatCode="_-[$€]\ * #,##0.00_-;_-[$€]\ * #,##0.00\-;_-[$€]\ * &quot;-&quot;??_-;_-@_-"/>
    <numFmt numFmtId="169" formatCode="_([$€-413]\ * #,##0_);_([$€-413]\ * \(#,##0\);_([$€-413]\ * &quot;-&quot;_);_(@_)"/>
    <numFmt numFmtId="170" formatCode="#,##0.00\ [$€-1];[Red]\-#,##0.00\ [$€-1]"/>
    <numFmt numFmtId="171" formatCode="yyyy"/>
    <numFmt numFmtId="172" formatCode="[$-413]d\ mmmm\ yyyy;@"/>
  </numFmts>
  <fonts count="4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0"/>
      <name val="Arial"/>
      <family val="2"/>
    </font>
    <font>
      <sz val="10"/>
      <color theme="1"/>
      <name val="Lucida Sans"/>
      <family val="2"/>
    </font>
    <font>
      <b/>
      <sz val="10"/>
      <name val="Lucida Sans"/>
      <family val="2"/>
    </font>
    <font>
      <b/>
      <sz val="10"/>
      <color rgb="FF0000FF"/>
      <name val="Lucida Sans"/>
      <family val="2"/>
    </font>
    <font>
      <sz val="10"/>
      <color rgb="FF0000FF"/>
      <name val="Lucida Sans"/>
      <family val="2"/>
    </font>
    <font>
      <sz val="10"/>
      <name val="Verdana"/>
      <family val="2"/>
    </font>
    <font>
      <b/>
      <sz val="9"/>
      <name val="Lucida Sans"/>
      <family val="2"/>
    </font>
    <font>
      <sz val="9"/>
      <color rgb="FF0000FF"/>
      <name val="Lucida Sans"/>
      <family val="2"/>
    </font>
    <font>
      <b/>
      <sz val="9"/>
      <color rgb="FF0000FF"/>
      <name val="Lucida Sans"/>
      <family val="2"/>
    </font>
    <font>
      <sz val="9"/>
      <name val="Lucida Sans"/>
      <family val="2"/>
    </font>
    <font>
      <sz val="9"/>
      <color theme="1"/>
      <name val="Lucida Sans"/>
      <family val="2"/>
    </font>
    <font>
      <b/>
      <sz val="9"/>
      <color theme="1"/>
      <name val="Lucida Sans"/>
      <family val="2"/>
    </font>
    <font>
      <b/>
      <sz val="9"/>
      <color rgb="FF008000"/>
      <name val="Lucida Sans"/>
      <family val="2"/>
    </font>
    <font>
      <b/>
      <sz val="10"/>
      <color rgb="FF008000"/>
      <name val="Lucida Sans"/>
      <family val="2"/>
    </font>
    <font>
      <b/>
      <sz val="10"/>
      <color theme="1"/>
      <name val="Lucida Sans"/>
      <family val="2"/>
    </font>
    <font>
      <sz val="9"/>
      <color rgb="FF008000"/>
      <name val="Lucida Sans"/>
      <family val="2"/>
    </font>
    <font>
      <i/>
      <sz val="8"/>
      <color theme="0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rgb="FFFFFF99"/>
      <name val="Arial"/>
      <family val="2"/>
    </font>
    <font>
      <sz val="8"/>
      <color indexed="23"/>
      <name val="Arial"/>
      <family val="2"/>
    </font>
    <font>
      <b/>
      <i/>
      <sz val="8"/>
      <name val="Arial"/>
      <family val="2"/>
    </font>
    <font>
      <sz val="10"/>
      <name val="Lucida Sans"/>
      <family val="2"/>
    </font>
    <font>
      <b/>
      <sz val="14"/>
      <color rgb="FFFF0000"/>
      <name val="Calibri"/>
      <family val="2"/>
    </font>
    <font>
      <b/>
      <sz val="10"/>
      <color theme="1"/>
      <name val="Arial"/>
      <family val="2"/>
    </font>
    <font>
      <b/>
      <sz val="16"/>
      <name val="Lucida Sans"/>
      <family val="2"/>
    </font>
    <font>
      <b/>
      <sz val="11"/>
      <color rgb="FFFF0000"/>
      <name val="Lucida Sans"/>
      <family val="2"/>
    </font>
    <font>
      <b/>
      <u/>
      <sz val="11"/>
      <color rgb="FFFF0000"/>
      <name val="Lucida Sans"/>
      <family val="2"/>
    </font>
    <font>
      <i/>
      <sz val="9"/>
      <name val="Arial"/>
      <family val="2"/>
    </font>
    <font>
      <sz val="11"/>
      <color theme="1"/>
      <name val="Arial"/>
      <family val="2"/>
    </font>
    <font>
      <sz val="28"/>
      <color theme="1"/>
      <name val="Segoe UI Symbol"/>
      <family val="2"/>
    </font>
    <font>
      <sz val="28"/>
      <color theme="1"/>
      <name val="Lucida Sans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hair">
        <color indexed="64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4" fillId="0" borderId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vertical="center"/>
    </xf>
    <xf numFmtId="0" fontId="10" fillId="4" borderId="0" xfId="3" applyFill="1" applyAlignment="1">
      <alignment horizontal="center" vertical="center"/>
    </xf>
    <xf numFmtId="0" fontId="10" fillId="4" borderId="0" xfId="3" applyFill="1" applyAlignment="1">
      <alignment vertical="center"/>
    </xf>
    <xf numFmtId="0" fontId="10" fillId="4" borderId="0" xfId="3" applyFill="1" applyAlignment="1">
      <alignment horizontal="left" vertical="center"/>
    </xf>
    <xf numFmtId="0" fontId="10" fillId="4" borderId="39" xfId="3" applyFill="1" applyBorder="1" applyAlignment="1">
      <alignment horizontal="center" vertical="center"/>
    </xf>
    <xf numFmtId="0" fontId="10" fillId="4" borderId="39" xfId="3" applyFill="1" applyBorder="1" applyAlignment="1">
      <alignment vertical="center"/>
    </xf>
    <xf numFmtId="166" fontId="19" fillId="4" borderId="38" xfId="3" applyNumberFormat="1" applyFont="1" applyFill="1" applyBorder="1" applyAlignment="1">
      <alignment vertical="center"/>
    </xf>
    <xf numFmtId="166" fontId="24" fillId="4" borderId="38" xfId="3" applyNumberFormat="1" applyFont="1" applyFill="1" applyBorder="1" applyAlignment="1">
      <alignment vertical="center"/>
    </xf>
    <xf numFmtId="0" fontId="15" fillId="4" borderId="38" xfId="3" applyFont="1" applyFill="1" applyBorder="1" applyAlignment="1">
      <alignment horizontal="center" vertical="center"/>
    </xf>
    <xf numFmtId="0" fontId="19" fillId="4" borderId="42" xfId="3" applyFont="1" applyFill="1" applyBorder="1" applyAlignment="1">
      <alignment horizontal="center" vertical="center"/>
    </xf>
    <xf numFmtId="0" fontId="19" fillId="4" borderId="42" xfId="3" applyFont="1" applyFill="1" applyBorder="1" applyAlignment="1">
      <alignment vertical="center"/>
    </xf>
    <xf numFmtId="0" fontId="19" fillId="4" borderId="43" xfId="3" applyFont="1" applyFill="1" applyBorder="1" applyAlignment="1">
      <alignment vertical="center"/>
    </xf>
    <xf numFmtId="166" fontId="20" fillId="4" borderId="38" xfId="3" applyNumberFormat="1" applyFont="1" applyFill="1" applyBorder="1" applyAlignment="1">
      <alignment vertical="center"/>
    </xf>
    <xf numFmtId="166" fontId="21" fillId="4" borderId="38" xfId="3" applyNumberFormat="1" applyFont="1" applyFill="1" applyBorder="1" applyAlignment="1">
      <alignment vertical="center"/>
    </xf>
    <xf numFmtId="0" fontId="19" fillId="4" borderId="0" xfId="3" applyFont="1" applyFill="1" applyAlignment="1">
      <alignment horizontal="center" vertical="center"/>
    </xf>
    <xf numFmtId="0" fontId="19" fillId="4" borderId="0" xfId="3" applyFont="1" applyFill="1" applyAlignment="1">
      <alignment vertical="center"/>
    </xf>
    <xf numFmtId="0" fontId="18" fillId="4" borderId="38" xfId="3" applyFont="1" applyFill="1" applyBorder="1" applyAlignment="1">
      <alignment vertical="center"/>
    </xf>
    <xf numFmtId="0" fontId="18" fillId="4" borderId="38" xfId="3" applyFont="1" applyFill="1" applyBorder="1" applyAlignment="1">
      <alignment horizontal="center" vertical="center"/>
    </xf>
    <xf numFmtId="0" fontId="16" fillId="4" borderId="0" xfId="3" applyFont="1" applyFill="1" applyAlignment="1">
      <alignment horizontal="center" vertical="center"/>
    </xf>
    <xf numFmtId="0" fontId="18" fillId="4" borderId="0" xfId="3" applyFont="1" applyFill="1" applyAlignment="1">
      <alignment vertical="center"/>
    </xf>
    <xf numFmtId="0" fontId="16" fillId="4" borderId="42" xfId="3" applyFont="1" applyFill="1" applyBorder="1" applyAlignment="1">
      <alignment horizontal="center" vertical="center"/>
    </xf>
    <xf numFmtId="0" fontId="18" fillId="4" borderId="42" xfId="3" applyFont="1" applyFill="1" applyBorder="1" applyAlignment="1">
      <alignment vertical="center"/>
    </xf>
    <xf numFmtId="166" fontId="10" fillId="4" borderId="0" xfId="3" applyNumberFormat="1" applyFill="1" applyAlignment="1">
      <alignment vertical="center"/>
    </xf>
    <xf numFmtId="0" fontId="15" fillId="4" borderId="40" xfId="3" applyFont="1" applyFill="1" applyBorder="1" applyAlignment="1">
      <alignment vertical="center"/>
    </xf>
    <xf numFmtId="164" fontId="21" fillId="4" borderId="38" xfId="3" applyNumberFormat="1" applyFont="1" applyFill="1" applyBorder="1" applyAlignment="1">
      <alignment horizontal="center" vertical="center"/>
    </xf>
    <xf numFmtId="0" fontId="10" fillId="4" borderId="0" xfId="3" applyFill="1" applyBorder="1" applyAlignment="1">
      <alignment horizontal="center" vertical="center"/>
    </xf>
    <xf numFmtId="166" fontId="20" fillId="4" borderId="0" xfId="3" applyNumberFormat="1" applyFont="1" applyFill="1" applyBorder="1" applyAlignment="1">
      <alignment vertical="center"/>
    </xf>
    <xf numFmtId="0" fontId="10" fillId="4" borderId="0" xfId="3" applyFill="1" applyBorder="1" applyAlignment="1">
      <alignment vertical="center"/>
    </xf>
    <xf numFmtId="9" fontId="21" fillId="4" borderId="42" xfId="3" applyNumberFormat="1" applyFont="1" applyFill="1" applyBorder="1" applyAlignment="1">
      <alignment horizontal="center" vertical="center"/>
    </xf>
    <xf numFmtId="166" fontId="10" fillId="4" borderId="0" xfId="3" applyNumberFormat="1" applyFill="1" applyBorder="1" applyAlignment="1">
      <alignment vertical="center"/>
    </xf>
    <xf numFmtId="0" fontId="11" fillId="4" borderId="0" xfId="3" applyFont="1" applyFill="1" applyAlignment="1">
      <alignment horizontal="center" vertical="center"/>
    </xf>
    <xf numFmtId="0" fontId="11" fillId="4" borderId="0" xfId="3" applyFont="1" applyFill="1" applyAlignment="1">
      <alignment vertical="center"/>
    </xf>
    <xf numFmtId="9" fontId="22" fillId="4" borderId="0" xfId="3" applyNumberFormat="1" applyFont="1" applyFill="1" applyAlignment="1">
      <alignment horizontal="center" vertical="center"/>
    </xf>
    <xf numFmtId="166" fontId="23" fillId="4" borderId="0" xfId="3" applyNumberFormat="1" applyFont="1" applyFill="1" applyAlignment="1">
      <alignment vertical="center"/>
    </xf>
    <xf numFmtId="0" fontId="17" fillId="4" borderId="38" xfId="3" applyFont="1" applyFill="1" applyBorder="1" applyAlignment="1">
      <alignment horizontal="center" vertical="center"/>
    </xf>
    <xf numFmtId="0" fontId="16" fillId="4" borderId="0" xfId="3" applyFont="1" applyFill="1" applyAlignment="1">
      <alignment vertical="center"/>
    </xf>
    <xf numFmtId="0" fontId="16" fillId="4" borderId="38" xfId="3" applyFont="1" applyFill="1" applyBorder="1" applyAlignment="1">
      <alignment horizontal="center" vertical="center"/>
    </xf>
    <xf numFmtId="9" fontId="21" fillId="4" borderId="38" xfId="3" applyNumberFormat="1" applyFont="1" applyFill="1" applyBorder="1" applyAlignment="1">
      <alignment horizontal="center" vertical="center"/>
    </xf>
    <xf numFmtId="166" fontId="21" fillId="4" borderId="0" xfId="3" applyNumberFormat="1" applyFont="1" applyFill="1" applyBorder="1" applyAlignment="1">
      <alignment vertical="center"/>
    </xf>
    <xf numFmtId="9" fontId="16" fillId="4" borderId="0" xfId="3" applyNumberFormat="1" applyFont="1" applyFill="1" applyAlignment="1">
      <alignment horizontal="center" vertical="center"/>
    </xf>
    <xf numFmtId="166" fontId="16" fillId="4" borderId="0" xfId="3" applyNumberFormat="1" applyFont="1" applyFill="1" applyAlignment="1">
      <alignment vertical="center"/>
    </xf>
    <xf numFmtId="166" fontId="19" fillId="4" borderId="0" xfId="3" applyNumberFormat="1" applyFont="1" applyFill="1" applyAlignment="1">
      <alignment vertical="center"/>
    </xf>
    <xf numFmtId="0" fontId="20" fillId="4" borderId="38" xfId="3" applyFont="1" applyFill="1" applyBorder="1" applyAlignment="1">
      <alignment horizontal="center" vertical="center"/>
    </xf>
    <xf numFmtId="0" fontId="20" fillId="4" borderId="40" xfId="3" applyFont="1" applyFill="1" applyBorder="1" applyAlignment="1">
      <alignment vertical="center"/>
    </xf>
    <xf numFmtId="9" fontId="17" fillId="4" borderId="42" xfId="3" applyNumberFormat="1" applyFont="1" applyFill="1" applyBorder="1" applyAlignment="1">
      <alignment horizontal="center" vertical="center"/>
    </xf>
    <xf numFmtId="0" fontId="17" fillId="4" borderId="42" xfId="3" applyFont="1" applyFill="1" applyBorder="1" applyAlignment="1">
      <alignment horizontal="center" vertical="center"/>
    </xf>
    <xf numFmtId="166" fontId="17" fillId="4" borderId="43" xfId="3" applyNumberFormat="1" applyFont="1" applyFill="1" applyBorder="1" applyAlignment="1">
      <alignment vertical="center"/>
    </xf>
    <xf numFmtId="0" fontId="16" fillId="0" borderId="38" xfId="3" applyFont="1" applyFill="1" applyBorder="1" applyAlignment="1" applyProtection="1">
      <alignment horizontal="center" vertical="center"/>
      <protection locked="0"/>
    </xf>
    <xf numFmtId="0" fontId="16" fillId="0" borderId="38" xfId="3" applyFont="1" applyFill="1" applyBorder="1" applyAlignment="1" applyProtection="1">
      <alignment vertical="center"/>
      <protection locked="0"/>
    </xf>
    <xf numFmtId="3" fontId="16" fillId="0" borderId="38" xfId="3" applyNumberFormat="1" applyFont="1" applyFill="1" applyBorder="1" applyAlignment="1" applyProtection="1">
      <alignment horizontal="center" vertical="center"/>
      <protection locked="0"/>
    </xf>
    <xf numFmtId="44" fontId="16" fillId="0" borderId="38" xfId="3" applyNumberFormat="1" applyFont="1" applyFill="1" applyBorder="1" applyAlignment="1" applyProtection="1">
      <alignment horizontal="center" vertical="center"/>
      <protection locked="0"/>
    </xf>
    <xf numFmtId="166" fontId="16" fillId="0" borderId="38" xfId="3" applyNumberFormat="1" applyFont="1" applyFill="1" applyBorder="1" applyAlignment="1" applyProtection="1">
      <alignment vertical="center"/>
      <protection locked="0"/>
    </xf>
    <xf numFmtId="44" fontId="16" fillId="0" borderId="38" xfId="3" applyNumberFormat="1" applyFont="1" applyFill="1" applyBorder="1" applyAlignment="1" applyProtection="1">
      <alignment vertical="center"/>
      <protection locked="0"/>
    </xf>
    <xf numFmtId="0" fontId="16" fillId="5" borderId="38" xfId="3" applyFont="1" applyFill="1" applyBorder="1" applyAlignment="1">
      <alignment vertical="center"/>
    </xf>
    <xf numFmtId="0" fontId="17" fillId="5" borderId="38" xfId="3" applyFont="1" applyFill="1" applyBorder="1" applyAlignment="1">
      <alignment horizontal="center" vertical="center"/>
    </xf>
    <xf numFmtId="0" fontId="16" fillId="5" borderId="38" xfId="3" applyFont="1" applyFill="1" applyBorder="1" applyAlignment="1" applyProtection="1">
      <alignment horizontal="center" vertical="center"/>
    </xf>
    <xf numFmtId="0" fontId="12" fillId="6" borderId="0" xfId="3" applyFont="1" applyFill="1" applyBorder="1" applyAlignment="1" applyProtection="1">
      <alignment vertical="center"/>
    </xf>
    <xf numFmtId="0" fontId="10" fillId="6" borderId="0" xfId="3" applyFill="1" applyAlignment="1">
      <alignment vertical="center"/>
    </xf>
    <xf numFmtId="0" fontId="10" fillId="6" borderId="0" xfId="3" applyFill="1" applyAlignment="1">
      <alignment horizontal="center" vertical="center"/>
    </xf>
    <xf numFmtId="0" fontId="13" fillId="6" borderId="0" xfId="3" applyFont="1" applyFill="1" applyAlignment="1">
      <alignment vertical="center"/>
    </xf>
    <xf numFmtId="0" fontId="13" fillId="6" borderId="0" xfId="3" applyFont="1" applyFill="1" applyAlignment="1">
      <alignment horizontal="left" vertical="center"/>
    </xf>
    <xf numFmtId="0" fontId="13" fillId="6" borderId="0" xfId="3" applyFont="1" applyFill="1" applyAlignment="1">
      <alignment horizontal="center" vertical="center"/>
    </xf>
    <xf numFmtId="0" fontId="10" fillId="6" borderId="0" xfId="3" applyFill="1" applyAlignment="1">
      <alignment horizontal="left" vertical="center"/>
    </xf>
    <xf numFmtId="0" fontId="0" fillId="2" borderId="0" xfId="0" applyFill="1"/>
    <xf numFmtId="9" fontId="0" fillId="2" borderId="0" xfId="1" applyFont="1" applyFill="1" applyAlignment="1">
      <alignment horizontal="center"/>
    </xf>
    <xf numFmtId="166" fontId="0" fillId="2" borderId="0" xfId="0" applyNumberFormat="1" applyFill="1"/>
    <xf numFmtId="4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48" xfId="0" applyFill="1" applyBorder="1" applyAlignment="1">
      <alignment vertical="center"/>
    </xf>
    <xf numFmtId="0" fontId="27" fillId="6" borderId="48" xfId="0" applyFont="1" applyFill="1" applyBorder="1" applyAlignment="1">
      <alignment horizontal="right" vertical="center"/>
    </xf>
    <xf numFmtId="0" fontId="11" fillId="6" borderId="0" xfId="3" applyFont="1" applyFill="1" applyBorder="1" applyAlignment="1" applyProtection="1">
      <alignment vertical="center"/>
    </xf>
    <xf numFmtId="0" fontId="36" fillId="6" borderId="0" xfId="3" applyFont="1" applyFill="1" applyBorder="1" applyAlignment="1" applyProtection="1">
      <alignment vertical="top"/>
    </xf>
    <xf numFmtId="0" fontId="37" fillId="6" borderId="0" xfId="3" applyFont="1" applyFill="1" applyBorder="1" applyAlignment="1">
      <alignment vertical="center" wrapText="1"/>
    </xf>
    <xf numFmtId="0" fontId="36" fillId="6" borderId="48" xfId="3" applyFont="1" applyFill="1" applyBorder="1" applyAlignment="1" applyProtection="1">
      <alignment vertical="top"/>
    </xf>
    <xf numFmtId="0" fontId="37" fillId="6" borderId="48" xfId="3" applyFont="1" applyFill="1" applyBorder="1" applyAlignment="1">
      <alignment vertical="center" wrapText="1"/>
    </xf>
    <xf numFmtId="0" fontId="10" fillId="6" borderId="48" xfId="3" applyFill="1" applyBorder="1" applyAlignment="1">
      <alignment vertical="center"/>
    </xf>
    <xf numFmtId="0" fontId="0" fillId="4" borderId="0" xfId="0" applyFill="1" applyAlignment="1">
      <alignment vertical="center"/>
    </xf>
    <xf numFmtId="167" fontId="31" fillId="4" borderId="0" xfId="6" applyNumberFormat="1" applyFont="1" applyFill="1" applyBorder="1" applyAlignment="1" applyProtection="1">
      <alignment horizontal="left" vertical="center"/>
    </xf>
    <xf numFmtId="169" fontId="31" fillId="4" borderId="0" xfId="7" applyNumberFormat="1" applyFont="1" applyFill="1" applyBorder="1" applyAlignment="1" applyProtection="1">
      <alignment vertical="center"/>
    </xf>
    <xf numFmtId="0" fontId="26" fillId="4" borderId="0" xfId="6" applyNumberFormat="1" applyFont="1" applyFill="1" applyBorder="1" applyAlignment="1" applyProtection="1">
      <alignment horizontal="left" vertical="center"/>
    </xf>
    <xf numFmtId="169" fontId="28" fillId="4" borderId="0" xfId="7" applyNumberFormat="1" applyFont="1" applyFill="1" applyBorder="1" applyAlignment="1" applyProtection="1">
      <alignment vertical="center"/>
    </xf>
    <xf numFmtId="169" fontId="26" fillId="4" borderId="0" xfId="7" applyNumberFormat="1" applyFont="1" applyFill="1" applyBorder="1" applyAlignment="1" applyProtection="1">
      <alignment vertical="center"/>
    </xf>
    <xf numFmtId="169" fontId="26" fillId="4" borderId="0" xfId="7" applyNumberFormat="1" applyFont="1" applyFill="1" applyBorder="1" applyAlignment="1" applyProtection="1">
      <alignment horizontal="center" vertical="center"/>
    </xf>
    <xf numFmtId="169" fontId="26" fillId="4" borderId="0" xfId="7" applyNumberFormat="1" applyFont="1" applyFill="1" applyBorder="1" applyAlignment="1" applyProtection="1">
      <alignment horizontal="right" vertical="center"/>
    </xf>
    <xf numFmtId="0" fontId="26" fillId="4" borderId="0" xfId="0" applyFont="1" applyFill="1" applyAlignment="1">
      <alignment horizontal="right" vertical="center"/>
    </xf>
    <xf numFmtId="169" fontId="32" fillId="4" borderId="0" xfId="7" applyNumberFormat="1" applyFont="1" applyFill="1" applyBorder="1" applyAlignment="1" applyProtection="1">
      <alignment vertical="center"/>
    </xf>
    <xf numFmtId="169" fontId="29" fillId="4" borderId="0" xfId="7" applyNumberFormat="1" applyFont="1" applyFill="1" applyBorder="1" applyAlignment="1" applyProtection="1">
      <alignment vertical="center"/>
    </xf>
    <xf numFmtId="9" fontId="26" fillId="4" borderId="0" xfId="1" applyFont="1" applyFill="1" applyBorder="1" applyAlignment="1" applyProtection="1">
      <alignment horizontal="center" vertical="center"/>
    </xf>
    <xf numFmtId="0" fontId="0" fillId="2" borderId="0" xfId="0" applyFill="1" applyBorder="1"/>
    <xf numFmtId="0" fontId="0" fillId="6" borderId="0" xfId="0" applyFill="1" applyBorder="1"/>
    <xf numFmtId="0" fontId="0" fillId="6" borderId="48" xfId="0" applyFill="1" applyBorder="1"/>
    <xf numFmtId="166" fontId="8" fillId="3" borderId="55" xfId="0" applyNumberFormat="1" applyFont="1" applyFill="1" applyBorder="1" applyAlignment="1" applyProtection="1">
      <alignment horizontal="center" vertical="center" wrapText="1"/>
    </xf>
    <xf numFmtId="9" fontId="3" fillId="7" borderId="34" xfId="1" applyNumberFormat="1" applyFont="1" applyFill="1" applyBorder="1" applyAlignment="1" applyProtection="1">
      <alignment horizontal="center" vertical="center"/>
    </xf>
    <xf numFmtId="9" fontId="4" fillId="3" borderId="56" xfId="1" applyNumberFormat="1" applyFont="1" applyFill="1" applyBorder="1" applyAlignment="1" applyProtection="1">
      <alignment horizontal="center" vertical="center"/>
    </xf>
    <xf numFmtId="166" fontId="4" fillId="3" borderId="57" xfId="0" applyNumberFormat="1" applyFont="1" applyFill="1" applyBorder="1" applyAlignment="1" applyProtection="1">
      <alignment horizontal="center" vertical="center" wrapText="1"/>
    </xf>
    <xf numFmtId="167" fontId="28" fillId="4" borderId="0" xfId="6" applyNumberFormat="1" applyFont="1" applyFill="1" applyBorder="1" applyAlignment="1" applyProtection="1">
      <alignment horizontal="left" vertical="center"/>
    </xf>
    <xf numFmtId="167" fontId="29" fillId="4" borderId="0" xfId="6" applyNumberFormat="1" applyFont="1" applyFill="1" applyBorder="1" applyAlignment="1" applyProtection="1">
      <alignment horizontal="left" vertical="center"/>
    </xf>
    <xf numFmtId="167" fontId="28" fillId="4" borderId="0" xfId="6" applyNumberFormat="1" applyFont="1" applyFill="1" applyBorder="1" applyAlignment="1" applyProtection="1">
      <alignment vertical="center"/>
    </xf>
    <xf numFmtId="0" fontId="25" fillId="8" borderId="0" xfId="0" applyFont="1" applyFill="1" applyAlignment="1">
      <alignment horizontal="right" vertical="center"/>
    </xf>
    <xf numFmtId="0" fontId="26" fillId="8" borderId="0" xfId="0" applyFont="1" applyFill="1" applyAlignment="1">
      <alignment vertical="center"/>
    </xf>
    <xf numFmtId="167" fontId="6" fillId="8" borderId="0" xfId="6" applyNumberFormat="1" applyFont="1" applyFill="1" applyBorder="1" applyAlignment="1" applyProtection="1">
      <alignment horizontal="left" vertical="center"/>
    </xf>
    <xf numFmtId="169" fontId="6" fillId="8" borderId="0" xfId="7" applyNumberFormat="1" applyFont="1" applyFill="1" applyBorder="1" applyAlignment="1" applyProtection="1">
      <alignment vertical="center"/>
    </xf>
    <xf numFmtId="165" fontId="15" fillId="8" borderId="41" xfId="5" applyFont="1" applyFill="1" applyBorder="1" applyAlignment="1">
      <alignment horizontal="center" vertical="center"/>
    </xf>
    <xf numFmtId="2" fontId="15" fillId="8" borderId="41" xfId="4" applyNumberFormat="1" applyFont="1" applyFill="1" applyBorder="1" applyAlignment="1">
      <alignment horizontal="center" vertical="center"/>
    </xf>
    <xf numFmtId="0" fontId="15" fillId="8" borderId="41" xfId="4" applyFont="1" applyFill="1" applyBorder="1" applyAlignment="1">
      <alignment horizontal="center" vertical="center"/>
    </xf>
    <xf numFmtId="165" fontId="15" fillId="8" borderId="47" xfId="5" applyFont="1" applyFill="1" applyBorder="1" applyAlignment="1">
      <alignment horizontal="center" vertical="center"/>
    </xf>
    <xf numFmtId="0" fontId="10" fillId="6" borderId="48" xfId="3" applyFill="1" applyBorder="1" applyAlignment="1">
      <alignment horizontal="center" vertical="center"/>
    </xf>
    <xf numFmtId="0" fontId="33" fillId="8" borderId="49" xfId="3" applyFont="1" applyFill="1" applyBorder="1" applyAlignment="1">
      <alignment horizontal="left" vertical="center"/>
    </xf>
    <xf numFmtId="167" fontId="39" fillId="8" borderId="2" xfId="6" applyNumberFormat="1" applyFont="1" applyFill="1" applyBorder="1" applyAlignment="1" applyProtection="1">
      <alignment horizontal="right" vertical="center"/>
    </xf>
    <xf numFmtId="167" fontId="39" fillId="8" borderId="61" xfId="6" applyNumberFormat="1" applyFont="1" applyFill="1" applyBorder="1" applyAlignment="1" applyProtection="1">
      <alignment horizontal="right" vertical="center"/>
    </xf>
    <xf numFmtId="167" fontId="39" fillId="8" borderId="62" xfId="6" applyNumberFormat="1" applyFont="1" applyFill="1" applyBorder="1" applyAlignment="1" applyProtection="1">
      <alignment horizontal="right" vertical="center"/>
    </xf>
    <xf numFmtId="167" fontId="39" fillId="8" borderId="61" xfId="6" applyNumberFormat="1" applyFont="1" applyFill="1" applyBorder="1" applyAlignment="1" applyProtection="1">
      <alignment horizontal="right" vertical="center" wrapText="1"/>
    </xf>
    <xf numFmtId="167" fontId="39" fillId="8" borderId="59" xfId="6" applyNumberFormat="1" applyFont="1" applyFill="1" applyBorder="1" applyAlignment="1" applyProtection="1">
      <alignment horizontal="right" vertical="center" wrapText="1"/>
    </xf>
    <xf numFmtId="167" fontId="29" fillId="4" borderId="62" xfId="6" applyNumberFormat="1" applyFont="1" applyFill="1" applyBorder="1" applyAlignment="1" applyProtection="1">
      <alignment vertical="center"/>
    </xf>
    <xf numFmtId="169" fontId="29" fillId="4" borderId="62" xfId="7" applyNumberFormat="1" applyFont="1" applyFill="1" applyBorder="1" applyAlignment="1" applyProtection="1">
      <alignment vertical="center"/>
    </xf>
    <xf numFmtId="169" fontId="28" fillId="4" borderId="62" xfId="7" applyNumberFormat="1" applyFont="1" applyFill="1" applyBorder="1" applyAlignment="1" applyProtection="1">
      <alignment vertical="center"/>
    </xf>
    <xf numFmtId="167" fontId="29" fillId="4" borderId="60" xfId="6" applyNumberFormat="1" applyFont="1" applyFill="1" applyBorder="1" applyAlignment="1" applyProtection="1">
      <alignment vertical="center"/>
    </xf>
    <xf numFmtId="169" fontId="29" fillId="4" borderId="60" xfId="7" applyNumberFormat="1" applyFont="1" applyFill="1" applyBorder="1" applyAlignment="1" applyProtection="1">
      <alignment vertical="center"/>
    </xf>
    <xf numFmtId="169" fontId="28" fillId="4" borderId="60" xfId="7" applyNumberFormat="1" applyFont="1" applyFill="1" applyBorder="1" applyAlignment="1" applyProtection="1">
      <alignment vertical="center"/>
    </xf>
    <xf numFmtId="167" fontId="39" fillId="8" borderId="60" xfId="6" applyNumberFormat="1" applyFont="1" applyFill="1" applyBorder="1" applyAlignment="1" applyProtection="1">
      <alignment horizontal="right" vertical="center"/>
    </xf>
    <xf numFmtId="167" fontId="39" fillId="8" borderId="59" xfId="6" applyNumberFormat="1" applyFont="1" applyFill="1" applyBorder="1" applyAlignment="1" applyProtection="1">
      <alignment horizontal="right" vertical="center"/>
    </xf>
    <xf numFmtId="0" fontId="5" fillId="8" borderId="2" xfId="0" applyFont="1" applyFill="1" applyBorder="1" applyAlignment="1">
      <alignment vertical="center"/>
    </xf>
    <xf numFmtId="0" fontId="26" fillId="4" borderId="0" xfId="0" applyFont="1" applyFill="1" applyAlignment="1">
      <alignment horizontal="left" vertical="center"/>
    </xf>
    <xf numFmtId="167" fontId="30" fillId="4" borderId="62" xfId="6" applyNumberFormat="1" applyFont="1" applyFill="1" applyBorder="1" applyAlignment="1" applyProtection="1">
      <alignment vertical="center"/>
      <protection hidden="1"/>
    </xf>
    <xf numFmtId="0" fontId="0" fillId="4" borderId="0" xfId="0" applyFill="1"/>
    <xf numFmtId="0" fontId="0" fillId="4" borderId="0" xfId="0" applyFill="1" applyBorder="1"/>
    <xf numFmtId="0" fontId="2" fillId="4" borderId="48" xfId="0" applyFont="1" applyFill="1" applyBorder="1" applyAlignment="1" applyProtection="1">
      <alignment vertical="center" wrapText="1"/>
    </xf>
    <xf numFmtId="0" fontId="0" fillId="4" borderId="48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vertical="center"/>
    </xf>
    <xf numFmtId="0" fontId="3" fillId="4" borderId="14" xfId="0" applyFont="1" applyFill="1" applyBorder="1" applyAlignment="1" applyProtection="1">
      <alignment vertical="center"/>
    </xf>
    <xf numFmtId="166" fontId="4" fillId="4" borderId="15" xfId="0" applyNumberFormat="1" applyFont="1" applyFill="1" applyBorder="1" applyAlignment="1" applyProtection="1">
      <alignment vertical="center"/>
    </xf>
    <xf numFmtId="166" fontId="4" fillId="4" borderId="16" xfId="0" applyNumberFormat="1" applyFont="1" applyFill="1" applyBorder="1" applyAlignment="1" applyProtection="1">
      <alignment horizontal="center" vertical="center" wrapText="1"/>
    </xf>
    <xf numFmtId="166" fontId="4" fillId="4" borderId="18" xfId="0" applyNumberFormat="1" applyFont="1" applyFill="1" applyBorder="1" applyAlignment="1" applyProtection="1">
      <alignment horizontal="center" vertical="center" wrapText="1"/>
    </xf>
    <xf numFmtId="166" fontId="4" fillId="4" borderId="51" xfId="0" applyNumberFormat="1" applyFont="1" applyFill="1" applyBorder="1" applyAlignment="1" applyProtection="1">
      <alignment vertical="center"/>
    </xf>
    <xf numFmtId="166" fontId="7" fillId="4" borderId="20" xfId="0" applyNumberFormat="1" applyFont="1" applyFill="1" applyBorder="1" applyAlignment="1" applyProtection="1">
      <alignment vertical="center"/>
    </xf>
    <xf numFmtId="9" fontId="7" fillId="4" borderId="21" xfId="0" applyNumberFormat="1" applyFont="1" applyFill="1" applyBorder="1" applyAlignment="1" applyProtection="1">
      <alignment horizontal="center" vertical="center"/>
    </xf>
    <xf numFmtId="166" fontId="7" fillId="4" borderId="22" xfId="0" applyNumberFormat="1" applyFont="1" applyFill="1" applyBorder="1" applyAlignment="1" applyProtection="1">
      <alignment vertical="center"/>
    </xf>
    <xf numFmtId="166" fontId="4" fillId="4" borderId="50" xfId="0" applyNumberFormat="1" applyFont="1" applyFill="1" applyBorder="1" applyAlignment="1" applyProtection="1">
      <alignment vertical="center"/>
    </xf>
    <xf numFmtId="166" fontId="7" fillId="4" borderId="23" xfId="0" applyNumberFormat="1" applyFont="1" applyFill="1" applyBorder="1" applyAlignment="1" applyProtection="1">
      <alignment vertical="center"/>
    </xf>
    <xf numFmtId="9" fontId="7" fillId="4" borderId="36" xfId="0" applyNumberFormat="1" applyFont="1" applyFill="1" applyBorder="1" applyAlignment="1" applyProtection="1">
      <alignment horizontal="center" vertical="center"/>
    </xf>
    <xf numFmtId="166" fontId="7" fillId="4" borderId="37" xfId="0" applyNumberFormat="1" applyFont="1" applyFill="1" applyBorder="1" applyAlignment="1" applyProtection="1">
      <alignment vertical="center"/>
    </xf>
    <xf numFmtId="166" fontId="4" fillId="4" borderId="46" xfId="0" applyNumberFormat="1" applyFont="1" applyFill="1" applyBorder="1" applyAlignment="1" applyProtection="1">
      <alignment vertical="center"/>
    </xf>
    <xf numFmtId="166" fontId="7" fillId="4" borderId="24" xfId="0" applyNumberFormat="1" applyFont="1" applyFill="1" applyBorder="1" applyAlignment="1" applyProtection="1">
      <alignment vertical="center" wrapText="1"/>
    </xf>
    <xf numFmtId="166" fontId="7" fillId="4" borderId="12" xfId="0" applyNumberFormat="1" applyFont="1" applyFill="1" applyBorder="1" applyAlignment="1" applyProtection="1">
      <alignment vertical="center" wrapText="1"/>
    </xf>
    <xf numFmtId="166" fontId="3" fillId="4" borderId="50" xfId="0" applyNumberFormat="1" applyFont="1" applyFill="1" applyBorder="1" applyAlignment="1" applyProtection="1">
      <alignment vertical="center"/>
    </xf>
    <xf numFmtId="9" fontId="7" fillId="4" borderId="28" xfId="0" applyNumberFormat="1" applyFont="1" applyFill="1" applyBorder="1" applyAlignment="1" applyProtection="1">
      <alignment horizontal="center" vertical="center"/>
    </xf>
    <xf numFmtId="166" fontId="7" fillId="4" borderId="29" xfId="0" applyNumberFormat="1" applyFont="1" applyFill="1" applyBorder="1" applyAlignment="1" applyProtection="1">
      <alignment horizontal="center" vertical="center"/>
    </xf>
    <xf numFmtId="0" fontId="3" fillId="8" borderId="2" xfId="0" applyFont="1" applyFill="1" applyBorder="1" applyAlignment="1">
      <alignment horizontal="left" vertical="center"/>
    </xf>
    <xf numFmtId="0" fontId="16" fillId="0" borderId="38" xfId="3" applyFont="1" applyBorder="1" applyAlignment="1" applyProtection="1">
      <alignment horizontal="center" vertical="center"/>
      <protection locked="0"/>
    </xf>
    <xf numFmtId="0" fontId="17" fillId="0" borderId="38" xfId="3" applyFont="1" applyBorder="1" applyAlignment="1" applyProtection="1">
      <alignment vertical="center"/>
      <protection locked="0"/>
    </xf>
    <xf numFmtId="3" fontId="16" fillId="0" borderId="38" xfId="3" applyNumberFormat="1" applyFont="1" applyBorder="1" applyAlignment="1" applyProtection="1">
      <alignment horizontal="center" vertical="center"/>
      <protection locked="0"/>
    </xf>
    <xf numFmtId="44" fontId="16" fillId="0" borderId="38" xfId="3" applyNumberFormat="1" applyFont="1" applyBorder="1" applyAlignment="1" applyProtection="1">
      <alignment horizontal="center" vertical="center"/>
      <protection locked="0"/>
    </xf>
    <xf numFmtId="0" fontId="16" fillId="0" borderId="38" xfId="3" applyFont="1" applyBorder="1" applyAlignment="1" applyProtection="1">
      <alignment vertical="center"/>
      <protection locked="0"/>
    </xf>
    <xf numFmtId="166" fontId="16" fillId="0" borderId="38" xfId="3" applyNumberFormat="1" applyFont="1" applyBorder="1" applyAlignment="1" applyProtection="1">
      <alignment horizontal="center" vertical="center"/>
      <protection locked="0"/>
    </xf>
    <xf numFmtId="4" fontId="16" fillId="0" borderId="38" xfId="3" applyNumberFormat="1" applyFont="1" applyBorder="1" applyAlignment="1" applyProtection="1">
      <alignment vertical="center"/>
      <protection locked="0"/>
    </xf>
    <xf numFmtId="170" fontId="16" fillId="0" borderId="38" xfId="3" applyNumberFormat="1" applyFont="1" applyBorder="1" applyAlignment="1" applyProtection="1">
      <alignment vertical="center"/>
      <protection locked="0"/>
    </xf>
    <xf numFmtId="0" fontId="17" fillId="0" borderId="38" xfId="3" applyFont="1" applyBorder="1" applyAlignment="1" applyProtection="1">
      <alignment horizontal="center" vertical="center"/>
      <protection locked="0"/>
    </xf>
    <xf numFmtId="9" fontId="16" fillId="0" borderId="38" xfId="3" applyNumberFormat="1" applyFont="1" applyBorder="1" applyAlignment="1" applyProtection="1">
      <alignment horizontal="center" vertical="center"/>
      <protection locked="0"/>
    </xf>
    <xf numFmtId="1" fontId="16" fillId="0" borderId="38" xfId="3" applyNumberFormat="1" applyFont="1" applyBorder="1" applyAlignment="1" applyProtection="1">
      <alignment horizontal="center" vertical="center"/>
      <protection locked="0"/>
    </xf>
    <xf numFmtId="166" fontId="16" fillId="0" borderId="38" xfId="3" applyNumberFormat="1" applyFont="1" applyBorder="1" applyAlignment="1" applyProtection="1">
      <alignment vertical="center"/>
      <protection locked="0"/>
    </xf>
    <xf numFmtId="0" fontId="13" fillId="0" borderId="49" xfId="3" applyFont="1" applyBorder="1" applyAlignment="1" applyProtection="1">
      <alignment horizontal="left" vertical="center"/>
      <protection locked="0"/>
    </xf>
    <xf numFmtId="0" fontId="13" fillId="0" borderId="49" xfId="3" applyFont="1" applyBorder="1" applyAlignment="1" applyProtection="1">
      <alignment vertical="center"/>
      <protection locked="0"/>
    </xf>
    <xf numFmtId="165" fontId="15" fillId="9" borderId="47" xfId="5" applyFont="1" applyFill="1" applyBorder="1" applyAlignment="1">
      <alignment horizontal="center" vertical="center"/>
    </xf>
    <xf numFmtId="165" fontId="15" fillId="9" borderId="41" xfId="5" applyFont="1" applyFill="1" applyBorder="1" applyAlignment="1">
      <alignment horizontal="center" vertical="center"/>
    </xf>
    <xf numFmtId="2" fontId="15" fillId="8" borderId="47" xfId="4" applyNumberFormat="1" applyFont="1" applyFill="1" applyBorder="1" applyAlignment="1">
      <alignment horizontal="center" vertical="center"/>
    </xf>
    <xf numFmtId="0" fontId="15" fillId="8" borderId="47" xfId="4" applyFont="1" applyFill="1" applyBorder="1" applyAlignment="1">
      <alignment horizontal="center" vertical="center"/>
    </xf>
    <xf numFmtId="2" fontId="15" fillId="8" borderId="47" xfId="4" applyNumberFormat="1" applyFont="1" applyFill="1" applyBorder="1" applyAlignment="1">
      <alignment horizontal="left" vertical="center"/>
    </xf>
    <xf numFmtId="0" fontId="25" fillId="7" borderId="40" xfId="0" applyFont="1" applyFill="1" applyBorder="1" applyAlignment="1">
      <alignment horizontal="right" vertical="center"/>
    </xf>
    <xf numFmtId="0" fontId="3" fillId="7" borderId="42" xfId="0" applyFont="1" applyFill="1" applyBorder="1" applyAlignment="1">
      <alignment horizontal="left" vertical="center"/>
    </xf>
    <xf numFmtId="9" fontId="21" fillId="7" borderId="42" xfId="3" applyNumberFormat="1" applyFont="1" applyFill="1" applyBorder="1" applyAlignment="1">
      <alignment horizontal="center" vertical="center"/>
    </xf>
    <xf numFmtId="0" fontId="10" fillId="7" borderId="42" xfId="3" applyFill="1" applyBorder="1" applyAlignment="1">
      <alignment vertical="center"/>
    </xf>
    <xf numFmtId="166" fontId="23" fillId="7" borderId="43" xfId="3" applyNumberFormat="1" applyFont="1" applyFill="1" applyBorder="1" applyAlignment="1">
      <alignment vertical="center"/>
    </xf>
    <xf numFmtId="171" fontId="13" fillId="0" borderId="49" xfId="3" applyNumberFormat="1" applyFont="1" applyBorder="1" applyAlignment="1" applyProtection="1">
      <alignment horizontal="left" vertical="center"/>
      <protection locked="0"/>
    </xf>
    <xf numFmtId="172" fontId="13" fillId="0" borderId="49" xfId="3" applyNumberFormat="1" applyFont="1" applyBorder="1" applyAlignment="1" applyProtection="1">
      <alignment horizontal="left" vertical="center"/>
      <protection locked="0"/>
    </xf>
    <xf numFmtId="0" fontId="10" fillId="6" borderId="0" xfId="3" applyFill="1" applyBorder="1" applyAlignment="1">
      <alignment vertical="center"/>
    </xf>
    <xf numFmtId="0" fontId="13" fillId="6" borderId="0" xfId="3" applyFont="1" applyFill="1" applyBorder="1" applyAlignment="1">
      <alignment vertical="center"/>
    </xf>
    <xf numFmtId="0" fontId="6" fillId="9" borderId="11" xfId="0" applyFont="1" applyFill="1" applyBorder="1" applyAlignment="1" applyProtection="1">
      <alignment horizontal="center" vertical="center" wrapText="1"/>
    </xf>
    <xf numFmtId="0" fontId="6" fillId="9" borderId="12" xfId="0" applyFont="1" applyFill="1" applyBorder="1" applyAlignment="1" applyProtection="1">
      <alignment horizontal="center" vertical="center" wrapText="1"/>
    </xf>
    <xf numFmtId="169" fontId="6" fillId="9" borderId="62" xfId="7" applyNumberFormat="1" applyFont="1" applyFill="1" applyBorder="1" applyAlignment="1" applyProtection="1">
      <alignment vertical="center"/>
    </xf>
    <xf numFmtId="166" fontId="3" fillId="9" borderId="35" xfId="0" applyNumberFormat="1" applyFont="1" applyFill="1" applyBorder="1" applyAlignment="1" applyProtection="1">
      <alignment horizontal="center" vertical="center" wrapText="1"/>
    </xf>
    <xf numFmtId="166" fontId="3" fillId="9" borderId="33" xfId="8" applyNumberFormat="1" applyFont="1" applyFill="1" applyBorder="1" applyAlignment="1" applyProtection="1">
      <alignment horizontal="center" vertical="center" wrapText="1"/>
    </xf>
    <xf numFmtId="9" fontId="7" fillId="4" borderId="8" xfId="1" applyNumberFormat="1" applyFont="1" applyFill="1" applyBorder="1" applyAlignment="1" applyProtection="1">
      <alignment horizontal="center" vertical="center"/>
    </xf>
    <xf numFmtId="9" fontId="4" fillId="4" borderId="17" xfId="1" applyNumberFormat="1" applyFont="1" applyFill="1" applyBorder="1" applyAlignment="1" applyProtection="1">
      <alignment horizontal="center" vertical="center" wrapText="1"/>
    </xf>
    <xf numFmtId="0" fontId="13" fillId="0" borderId="41" xfId="3" applyFont="1" applyBorder="1" applyAlignment="1" applyProtection="1">
      <alignment vertical="center"/>
      <protection locked="0"/>
    </xf>
    <xf numFmtId="0" fontId="5" fillId="4" borderId="64" xfId="0" applyFont="1" applyFill="1" applyBorder="1" applyAlignment="1" applyProtection="1">
      <alignment horizontal="left" vertical="center" wrapText="1"/>
    </xf>
    <xf numFmtId="0" fontId="5" fillId="4" borderId="63" xfId="0" applyFont="1" applyFill="1" applyBorder="1" applyAlignment="1" applyProtection="1">
      <alignment horizontal="left" vertical="center" wrapText="1"/>
    </xf>
    <xf numFmtId="0" fontId="33" fillId="6" borderId="48" xfId="3" applyFont="1" applyFill="1" applyBorder="1" applyAlignment="1">
      <alignment horizontal="center" vertical="center" wrapText="1"/>
    </xf>
    <xf numFmtId="0" fontId="33" fillId="8" borderId="49" xfId="3" applyFont="1" applyFill="1" applyBorder="1" applyAlignment="1">
      <alignment horizontal="left" vertical="center"/>
    </xf>
    <xf numFmtId="0" fontId="10" fillId="6" borderId="2" xfId="3" applyFill="1" applyBorder="1" applyAlignment="1">
      <alignment horizontal="center" vertical="center"/>
    </xf>
    <xf numFmtId="0" fontId="37" fillId="6" borderId="19" xfId="3" applyFont="1" applyFill="1" applyBorder="1" applyAlignment="1">
      <alignment horizontal="center" vertical="center" wrapText="1"/>
    </xf>
    <xf numFmtId="0" fontId="37" fillId="6" borderId="0" xfId="3" applyFont="1" applyFill="1" applyBorder="1" applyAlignment="1">
      <alignment horizontal="center" vertical="center" wrapText="1"/>
    </xf>
    <xf numFmtId="0" fontId="13" fillId="0" borderId="59" xfId="3" applyFont="1" applyFill="1" applyBorder="1" applyAlignment="1" applyProtection="1">
      <alignment horizontal="left" vertical="center"/>
      <protection locked="0"/>
    </xf>
    <xf numFmtId="0" fontId="13" fillId="0" borderId="60" xfId="3" applyFont="1" applyFill="1" applyBorder="1" applyAlignment="1" applyProtection="1">
      <alignment horizontal="left" vertical="center"/>
      <protection locked="0"/>
    </xf>
    <xf numFmtId="0" fontId="13" fillId="0" borderId="58" xfId="3" applyFont="1" applyFill="1" applyBorder="1" applyAlignment="1" applyProtection="1">
      <alignment horizontal="left" vertical="center"/>
      <protection locked="0"/>
    </xf>
    <xf numFmtId="0" fontId="41" fillId="6" borderId="0" xfId="3" applyFont="1" applyFill="1" applyAlignment="1">
      <alignment horizontal="center" vertical="top"/>
    </xf>
    <xf numFmtId="0" fontId="42" fillId="6" borderId="0" xfId="3" applyFont="1" applyFill="1" applyAlignment="1">
      <alignment horizontal="center" vertical="top"/>
    </xf>
    <xf numFmtId="0" fontId="42" fillId="6" borderId="48" xfId="3" applyFont="1" applyFill="1" applyBorder="1" applyAlignment="1">
      <alignment horizontal="center" vertical="top"/>
    </xf>
    <xf numFmtId="0" fontId="10" fillId="6" borderId="0" xfId="3" applyFill="1" applyAlignment="1">
      <alignment horizontal="center" wrapText="1"/>
    </xf>
    <xf numFmtId="0" fontId="26" fillId="4" borderId="2" xfId="6" applyNumberFormat="1" applyFont="1" applyFill="1" applyBorder="1" applyAlignment="1" applyProtection="1">
      <alignment horizontal="center" vertical="center"/>
    </xf>
    <xf numFmtId="0" fontId="0" fillId="4" borderId="0" xfId="0" applyFill="1" applyAlignment="1">
      <alignment horizontal="center" vertical="center"/>
    </xf>
    <xf numFmtId="0" fontId="40" fillId="6" borderId="0" xfId="0" applyFont="1" applyFill="1" applyBorder="1" applyAlignment="1">
      <alignment horizontal="center" vertical="center"/>
    </xf>
    <xf numFmtId="0" fontId="40" fillId="6" borderId="48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3" fillId="4" borderId="25" xfId="0" applyFont="1" applyFill="1" applyBorder="1" applyAlignment="1" applyProtection="1">
      <alignment horizontal="left" vertical="center" wrapText="1"/>
    </xf>
    <xf numFmtId="0" fontId="3" fillId="4" borderId="26" xfId="0" applyFont="1" applyFill="1" applyBorder="1" applyAlignment="1" applyProtection="1">
      <alignment horizontal="left" vertical="center" wrapText="1"/>
    </xf>
    <xf numFmtId="0" fontId="3" fillId="4" borderId="27" xfId="0" applyFont="1" applyFill="1" applyBorder="1" applyAlignment="1" applyProtection="1">
      <alignment horizontal="left" vertical="center" wrapText="1"/>
    </xf>
    <xf numFmtId="0" fontId="35" fillId="7" borderId="30" xfId="0" applyFont="1" applyFill="1" applyBorder="1" applyAlignment="1" applyProtection="1">
      <alignment horizontal="left" vertical="center"/>
    </xf>
    <xf numFmtId="0" fontId="35" fillId="7" borderId="31" xfId="0" applyFont="1" applyFill="1" applyBorder="1" applyAlignment="1" applyProtection="1">
      <alignment horizontal="left" vertical="center"/>
    </xf>
    <xf numFmtId="0" fontId="35" fillId="7" borderId="32" xfId="0" applyFont="1" applyFill="1" applyBorder="1" applyAlignment="1" applyProtection="1">
      <alignment horizontal="left" vertical="center"/>
    </xf>
    <xf numFmtId="0" fontId="3" fillId="4" borderId="44" xfId="0" applyFont="1" applyFill="1" applyBorder="1" applyAlignment="1" applyProtection="1">
      <alignment horizontal="left" vertical="center" wrapText="1"/>
    </xf>
    <xf numFmtId="0" fontId="3" fillId="4" borderId="45" xfId="0" applyFont="1" applyFill="1" applyBorder="1" applyAlignment="1" applyProtection="1">
      <alignment horizontal="left" vertical="center" wrapText="1"/>
    </xf>
    <xf numFmtId="0" fontId="0" fillId="3" borderId="52" xfId="0" applyFont="1" applyFill="1" applyBorder="1" applyAlignment="1" applyProtection="1">
      <alignment horizontal="left" vertical="center"/>
    </xf>
    <xf numFmtId="0" fontId="0" fillId="3" borderId="53" xfId="0" applyFont="1" applyFill="1" applyBorder="1" applyAlignment="1" applyProtection="1">
      <alignment horizontal="left" vertical="center"/>
    </xf>
    <xf numFmtId="0" fontId="0" fillId="3" borderId="54" xfId="0" applyFont="1" applyFill="1" applyBorder="1" applyAlignment="1" applyProtection="1">
      <alignment horizontal="left" vertical="center"/>
    </xf>
    <xf numFmtId="0" fontId="9" fillId="4" borderId="48" xfId="2" applyFont="1" applyFill="1" applyBorder="1" applyAlignment="1" applyProtection="1">
      <alignment horizontal="center" vertical="center" wrapText="1"/>
    </xf>
    <xf numFmtId="0" fontId="35" fillId="8" borderId="1" xfId="0" applyFont="1" applyFill="1" applyBorder="1" applyAlignment="1" applyProtection="1">
      <alignment horizontal="left" vertical="top" wrapText="1"/>
    </xf>
    <xf numFmtId="0" fontId="35" fillId="8" borderId="2" xfId="0" applyFont="1" applyFill="1" applyBorder="1" applyAlignment="1" applyProtection="1">
      <alignment horizontal="left" vertical="top" wrapText="1"/>
    </xf>
    <xf numFmtId="0" fontId="35" fillId="8" borderId="7" xfId="0" applyFont="1" applyFill="1" applyBorder="1" applyAlignment="1" applyProtection="1">
      <alignment horizontal="left" vertical="top" wrapText="1"/>
    </xf>
    <xf numFmtId="0" fontId="35" fillId="8" borderId="8" xfId="0" applyFont="1" applyFill="1" applyBorder="1" applyAlignment="1" applyProtection="1">
      <alignment horizontal="left" vertical="top" wrapText="1"/>
    </xf>
    <xf numFmtId="0" fontId="2" fillId="8" borderId="3" xfId="0" applyFont="1" applyFill="1" applyBorder="1" applyAlignment="1" applyProtection="1">
      <alignment horizontal="center" vertical="top" wrapText="1"/>
    </xf>
    <xf numFmtId="0" fontId="2" fillId="8" borderId="9" xfId="0" applyFont="1" applyFill="1" applyBorder="1" applyAlignment="1" applyProtection="1">
      <alignment horizontal="center" vertical="top" wrapText="1"/>
    </xf>
    <xf numFmtId="0" fontId="3" fillId="8" borderId="4" xfId="0" applyFont="1" applyFill="1" applyBorder="1" applyAlignment="1" applyProtection="1">
      <alignment horizontal="center" vertical="top" wrapText="1"/>
    </xf>
    <xf numFmtId="0" fontId="3" fillId="8" borderId="10" xfId="0" applyFont="1" applyFill="1" applyBorder="1" applyAlignment="1" applyProtection="1">
      <alignment horizontal="center" vertical="top" wrapText="1"/>
    </xf>
    <xf numFmtId="0" fontId="3" fillId="9" borderId="5" xfId="0" applyFont="1" applyFill="1" applyBorder="1" applyAlignment="1" applyProtection="1">
      <alignment horizontal="center" vertical="top" wrapText="1"/>
    </xf>
    <xf numFmtId="0" fontId="6" fillId="9" borderId="6" xfId="0" applyFont="1" applyFill="1" applyBorder="1" applyAlignment="1" applyProtection="1">
      <alignment horizontal="center" vertical="top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</cellXfs>
  <cellStyles count="9">
    <cellStyle name="Euro" xfId="7" xr:uid="{B777DD18-6F09-4E61-9995-5B7D5A1E2286}"/>
    <cellStyle name="Euro_ON Kental Stadsweg asfalt" xfId="5" xr:uid="{A30D2F52-0F75-4EAE-A2B8-0FB4C71AC561}"/>
    <cellStyle name="Hyperlink" xfId="2" builtinId="8"/>
    <cellStyle name="Komma" xfId="6" builtinId="3"/>
    <cellStyle name="Procent" xfId="1" builtinId="5"/>
    <cellStyle name="Standaard" xfId="0" builtinId="0"/>
    <cellStyle name="Standaard 2" xfId="3" xr:uid="{53BC560B-BEA4-4051-A51E-D16541A6F96C}"/>
    <cellStyle name="Standaard_SSK ramingsmodel Rods intensief scenario 5 dd 23 sept 2009" xfId="4" xr:uid="{BA6FE863-87EF-4816-A349-6F57B6B086D0}"/>
    <cellStyle name="Valuta" xfId="8" builtinId="4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2F2F2"/>
      <color rgb="FFF8F8F8"/>
      <color rgb="FFFFFF99"/>
      <color rgb="FF99CCFF"/>
      <color rgb="FFEAEAEA"/>
      <color rgb="FFCCECFF"/>
      <color rgb="FFFFFFCC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266700</xdr:colOff>
          <xdr:row>10</xdr:row>
          <xdr:rowOff>104775</xdr:rowOff>
        </xdr:from>
        <xdr:to>
          <xdr:col>4</xdr:col>
          <xdr:colOff>771525</xdr:colOff>
          <xdr:row>14</xdr:row>
          <xdr:rowOff>104775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Invoegen  rijen direct benoemde bouwkosten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Documenten\Kosteninstrumenten\HHNK\Instrumenten%20HHNK\Kosteninstument%20damwanden%20en%20kunstwerken10%20okt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PNH\Kosteninstrumenten\Fietspad%20Kentallen%20Generator%20versie%200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PNH\Kosteninstrumenten\Kostenbestand%20Provincie%20Noord%20Holland%20versie%200.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jecten\Kostenmanagement%20IGI\Subsidies\Klein%20Infra\Rekenmodel%20SSK2018%20versie%202.3.0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pt damwanden"/>
      <sheetName val=" Houten brug met onderbouwing"/>
      <sheetName val="Model viaduct met onderbouwing"/>
      <sheetName val="Tarieven materieel"/>
      <sheetName val="Tarieven lonen"/>
      <sheetName val="Tarieven materiaal"/>
      <sheetName val="Asfaltsets"/>
      <sheetName val="Heisets"/>
    </sheetNames>
    <sheetDataSet>
      <sheetData sheetId="0"/>
      <sheetData sheetId="1"/>
      <sheetData sheetId="2"/>
      <sheetData sheetId="3"/>
      <sheetData sheetId="4"/>
      <sheetData sheetId="5">
        <row r="49">
          <cell r="F49">
            <v>835</v>
          </cell>
        </row>
        <row r="51">
          <cell r="F51">
            <v>681</v>
          </cell>
        </row>
        <row r="52">
          <cell r="F52">
            <v>720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even Arbeid 1"/>
      <sheetName val="Stortkosten"/>
      <sheetName val="Asfaltsets"/>
      <sheetName val="Blad2"/>
      <sheetName val="Heisets"/>
      <sheetName val="Blad1"/>
      <sheetName val="Fietspad"/>
      <sheetName val="Uitvoerings- en stafkosten ON"/>
      <sheetName val="IPM team Opdrachtgever"/>
      <sheetName val="Totaal Overzicht"/>
      <sheetName val="1a Sloop verhardingen"/>
      <sheetName val="1b Sloop constructies"/>
      <sheetName val="2z Grondwerken zand"/>
      <sheetName val="2k Grondwerken klei"/>
      <sheetName val="2v Grondwerken veen"/>
      <sheetName val="3 Funderingen wegen en paden"/>
      <sheetName val="4 Trottoirbanden"/>
      <sheetName val="5 Asfaltcontructies"/>
      <sheetName val="6 Elementenbestrating"/>
      <sheetName val="7 Heien palen beton staal hout"/>
      <sheetName val="8 Heien damwanden"/>
      <sheetName val="Blad3"/>
      <sheetName val="15 Groen- Park- Maaiveldinricht"/>
      <sheetName val="Tarieven Materiaal 1"/>
      <sheetName val="Tarieven Materieel 1"/>
      <sheetName val="Blad6"/>
    </sheetNames>
    <sheetDataSet>
      <sheetData sheetId="0">
        <row r="16">
          <cell r="E16">
            <v>38.5</v>
          </cell>
        </row>
        <row r="19">
          <cell r="E19">
            <v>63</v>
          </cell>
        </row>
        <row r="24">
          <cell r="E24">
            <v>43</v>
          </cell>
        </row>
        <row r="42">
          <cell r="E42">
            <v>40.299999999999997</v>
          </cell>
        </row>
        <row r="86">
          <cell r="E86">
            <v>45</v>
          </cell>
        </row>
        <row r="88">
          <cell r="E88">
            <v>15</v>
          </cell>
        </row>
        <row r="172">
          <cell r="E172">
            <v>85</v>
          </cell>
        </row>
      </sheetData>
      <sheetData sheetId="1">
        <row r="16">
          <cell r="F16">
            <v>24</v>
          </cell>
        </row>
        <row r="21">
          <cell r="F21">
            <v>-2.5</v>
          </cell>
        </row>
        <row r="26">
          <cell r="F26">
            <v>8.5660317999999993</v>
          </cell>
        </row>
        <row r="28">
          <cell r="F28">
            <v>10.6284416</v>
          </cell>
        </row>
        <row r="36">
          <cell r="F36">
            <v>31.053329900000001</v>
          </cell>
        </row>
        <row r="40">
          <cell r="F40">
            <v>8.8941423999999998</v>
          </cell>
        </row>
        <row r="53">
          <cell r="F53">
            <v>110.2741047</v>
          </cell>
        </row>
        <row r="68">
          <cell r="F68">
            <v>-10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F13">
            <v>0.25</v>
          </cell>
        </row>
        <row r="17">
          <cell r="F17">
            <v>29.39</v>
          </cell>
        </row>
        <row r="18">
          <cell r="F18">
            <v>27.36</v>
          </cell>
        </row>
        <row r="19">
          <cell r="F19">
            <v>32.21</v>
          </cell>
        </row>
        <row r="20">
          <cell r="F20">
            <v>26.11</v>
          </cell>
        </row>
        <row r="24">
          <cell r="F24">
            <v>47.53</v>
          </cell>
        </row>
        <row r="25">
          <cell r="F25">
            <v>32.21</v>
          </cell>
        </row>
        <row r="27">
          <cell r="F27">
            <v>28.99</v>
          </cell>
        </row>
        <row r="28">
          <cell r="F28">
            <v>23.3</v>
          </cell>
        </row>
        <row r="32">
          <cell r="F32">
            <v>45.85</v>
          </cell>
        </row>
        <row r="33">
          <cell r="F33">
            <v>45.73</v>
          </cell>
        </row>
        <row r="34">
          <cell r="F34">
            <v>60.9</v>
          </cell>
        </row>
        <row r="35">
          <cell r="F35">
            <v>111</v>
          </cell>
        </row>
        <row r="37">
          <cell r="F37">
            <v>144.43</v>
          </cell>
        </row>
        <row r="40">
          <cell r="F40">
            <v>53.02</v>
          </cell>
        </row>
        <row r="41">
          <cell r="F41">
            <v>82.66</v>
          </cell>
        </row>
        <row r="42">
          <cell r="F42">
            <v>42.39</v>
          </cell>
        </row>
        <row r="46">
          <cell r="F46">
            <v>0.76</v>
          </cell>
        </row>
        <row r="47">
          <cell r="F47">
            <v>1.92</v>
          </cell>
        </row>
        <row r="48">
          <cell r="F48">
            <v>1.27</v>
          </cell>
        </row>
        <row r="49">
          <cell r="F49">
            <v>1.33</v>
          </cell>
        </row>
        <row r="50">
          <cell r="F50">
            <v>39.29</v>
          </cell>
        </row>
        <row r="53">
          <cell r="F53">
            <v>6</v>
          </cell>
        </row>
        <row r="54">
          <cell r="F54">
            <v>5.25</v>
          </cell>
        </row>
        <row r="56">
          <cell r="F56">
            <v>7</v>
          </cell>
        </row>
        <row r="57">
          <cell r="F57">
            <v>52</v>
          </cell>
        </row>
        <row r="59">
          <cell r="F59">
            <v>5.2779594999999997</v>
          </cell>
        </row>
        <row r="61">
          <cell r="F61">
            <v>25</v>
          </cell>
        </row>
        <row r="62">
          <cell r="F62">
            <v>6</v>
          </cell>
        </row>
        <row r="67">
          <cell r="F67">
            <v>50</v>
          </cell>
        </row>
        <row r="68">
          <cell r="F68">
            <v>0.87</v>
          </cell>
        </row>
        <row r="76">
          <cell r="F76">
            <v>65</v>
          </cell>
        </row>
        <row r="85">
          <cell r="F85">
            <v>111.05</v>
          </cell>
        </row>
        <row r="107">
          <cell r="F107">
            <v>12</v>
          </cell>
        </row>
        <row r="108">
          <cell r="F108">
            <v>14</v>
          </cell>
        </row>
        <row r="109">
          <cell r="F109">
            <v>18</v>
          </cell>
        </row>
        <row r="110">
          <cell r="F110">
            <v>25</v>
          </cell>
        </row>
        <row r="111">
          <cell r="F111">
            <v>30</v>
          </cell>
        </row>
        <row r="112">
          <cell r="F112">
            <v>33</v>
          </cell>
        </row>
        <row r="113">
          <cell r="F113">
            <v>39</v>
          </cell>
        </row>
        <row r="116">
          <cell r="F116">
            <v>87.08</v>
          </cell>
        </row>
        <row r="117">
          <cell r="F117">
            <v>113.54</v>
          </cell>
        </row>
        <row r="118">
          <cell r="F118">
            <v>312.69</v>
          </cell>
        </row>
        <row r="120">
          <cell r="F120">
            <v>347.75</v>
          </cell>
        </row>
        <row r="121">
          <cell r="F121">
            <v>555.71</v>
          </cell>
        </row>
        <row r="122">
          <cell r="F122">
            <v>837.86</v>
          </cell>
        </row>
        <row r="136">
          <cell r="F136">
            <v>900</v>
          </cell>
        </row>
        <row r="137">
          <cell r="F137">
            <v>975</v>
          </cell>
        </row>
        <row r="138">
          <cell r="F138">
            <v>600</v>
          </cell>
        </row>
        <row r="142">
          <cell r="F142">
            <v>935</v>
          </cell>
        </row>
        <row r="143">
          <cell r="F143">
            <v>4.26</v>
          </cell>
        </row>
        <row r="144">
          <cell r="F144">
            <v>6.11</v>
          </cell>
        </row>
        <row r="145">
          <cell r="F145">
            <v>6.74</v>
          </cell>
        </row>
        <row r="146">
          <cell r="F146">
            <v>8.56</v>
          </cell>
        </row>
        <row r="153">
          <cell r="F153">
            <v>740</v>
          </cell>
        </row>
        <row r="166">
          <cell r="F166">
            <v>25</v>
          </cell>
        </row>
        <row r="167">
          <cell r="F167">
            <v>50</v>
          </cell>
        </row>
        <row r="191">
          <cell r="F191">
            <v>156.01</v>
          </cell>
        </row>
        <row r="192">
          <cell r="F192">
            <v>193.58</v>
          </cell>
        </row>
        <row r="193">
          <cell r="F193">
            <v>387</v>
          </cell>
        </row>
        <row r="217">
          <cell r="F217">
            <v>15</v>
          </cell>
        </row>
        <row r="220">
          <cell r="F220">
            <v>10.975</v>
          </cell>
        </row>
        <row r="221">
          <cell r="F221">
            <v>8.1999999999999993</v>
          </cell>
        </row>
        <row r="227">
          <cell r="F227">
            <v>56.5</v>
          </cell>
        </row>
        <row r="228">
          <cell r="F228">
            <v>0.18</v>
          </cell>
        </row>
        <row r="229">
          <cell r="F229">
            <v>0.2</v>
          </cell>
        </row>
        <row r="230">
          <cell r="F230">
            <v>0.22</v>
          </cell>
        </row>
        <row r="234">
          <cell r="F234">
            <v>0.38</v>
          </cell>
        </row>
        <row r="235">
          <cell r="F235">
            <v>0.48</v>
          </cell>
        </row>
        <row r="236">
          <cell r="F236">
            <v>0.64</v>
          </cell>
        </row>
        <row r="237">
          <cell r="F237">
            <v>7.6</v>
          </cell>
        </row>
        <row r="238">
          <cell r="F238">
            <v>11.15</v>
          </cell>
        </row>
        <row r="240">
          <cell r="F240">
            <v>17.7</v>
          </cell>
        </row>
        <row r="241">
          <cell r="F241">
            <v>9.25</v>
          </cell>
        </row>
        <row r="242">
          <cell r="F242">
            <v>50</v>
          </cell>
        </row>
        <row r="245">
          <cell r="F245">
            <v>1.1499999999999999</v>
          </cell>
        </row>
        <row r="252">
          <cell r="F252">
            <v>6.88</v>
          </cell>
        </row>
        <row r="253">
          <cell r="F253">
            <v>6</v>
          </cell>
        </row>
        <row r="254">
          <cell r="F254">
            <v>2.86</v>
          </cell>
        </row>
        <row r="256">
          <cell r="F256">
            <v>104.5</v>
          </cell>
        </row>
        <row r="261">
          <cell r="F261">
            <v>710</v>
          </cell>
        </row>
        <row r="262">
          <cell r="F262">
            <v>325</v>
          </cell>
        </row>
        <row r="263">
          <cell r="F263">
            <v>1000</v>
          </cell>
        </row>
        <row r="264">
          <cell r="F264">
            <v>1100</v>
          </cell>
        </row>
        <row r="276">
          <cell r="F276">
            <v>0.35</v>
          </cell>
        </row>
        <row r="277">
          <cell r="F277">
            <v>0.6</v>
          </cell>
        </row>
      </sheetData>
      <sheetData sheetId="24">
        <row r="12">
          <cell r="F12">
            <v>73.87</v>
          </cell>
        </row>
        <row r="13">
          <cell r="F13">
            <v>88.6</v>
          </cell>
        </row>
        <row r="21">
          <cell r="F21">
            <v>67.5</v>
          </cell>
        </row>
        <row r="22">
          <cell r="F22">
            <v>73.5</v>
          </cell>
        </row>
        <row r="25">
          <cell r="F25">
            <v>99.5</v>
          </cell>
        </row>
        <row r="27">
          <cell r="F27">
            <v>85</v>
          </cell>
        </row>
        <row r="30">
          <cell r="F30">
            <v>48</v>
          </cell>
        </row>
        <row r="42">
          <cell r="F42">
            <v>60</v>
          </cell>
        </row>
        <row r="51">
          <cell r="F51">
            <v>58.12</v>
          </cell>
        </row>
        <row r="61">
          <cell r="F61">
            <v>6.17</v>
          </cell>
        </row>
        <row r="67">
          <cell r="F67">
            <v>87.25</v>
          </cell>
        </row>
        <row r="73">
          <cell r="F73">
            <v>83.9</v>
          </cell>
        </row>
        <row r="75">
          <cell r="F75">
            <v>61</v>
          </cell>
        </row>
        <row r="78">
          <cell r="F78">
            <v>69.5</v>
          </cell>
        </row>
        <row r="90">
          <cell r="F90">
            <v>95.62</v>
          </cell>
        </row>
        <row r="94">
          <cell r="F94">
            <v>545.93851506304804</v>
          </cell>
        </row>
        <row r="99">
          <cell r="F99">
            <v>647.31392962672237</v>
          </cell>
        </row>
        <row r="104">
          <cell r="F104">
            <v>289.5</v>
          </cell>
        </row>
        <row r="108">
          <cell r="F108">
            <v>1203.3600000000001</v>
          </cell>
        </row>
        <row r="109">
          <cell r="F109">
            <v>1844.3200000000002</v>
          </cell>
        </row>
        <row r="110">
          <cell r="F110">
            <v>2737.6</v>
          </cell>
        </row>
        <row r="111">
          <cell r="F111">
            <v>3223.04</v>
          </cell>
        </row>
        <row r="112">
          <cell r="F112">
            <v>38.42</v>
          </cell>
        </row>
        <row r="113">
          <cell r="F113">
            <v>112.52</v>
          </cell>
        </row>
        <row r="114">
          <cell r="F114">
            <v>150.68</v>
          </cell>
        </row>
        <row r="115">
          <cell r="F115">
            <v>115.12</v>
          </cell>
        </row>
        <row r="116">
          <cell r="F116">
            <v>152.68</v>
          </cell>
        </row>
        <row r="117">
          <cell r="F117">
            <v>175.2</v>
          </cell>
        </row>
        <row r="118">
          <cell r="F118">
            <v>38.42</v>
          </cell>
        </row>
        <row r="120">
          <cell r="F120">
            <v>26</v>
          </cell>
        </row>
        <row r="121">
          <cell r="F121">
            <v>28</v>
          </cell>
        </row>
        <row r="122">
          <cell r="F122">
            <v>30</v>
          </cell>
        </row>
        <row r="123">
          <cell r="F123">
            <v>33</v>
          </cell>
        </row>
        <row r="124">
          <cell r="F124">
            <v>36</v>
          </cell>
        </row>
        <row r="125">
          <cell r="F125">
            <v>38</v>
          </cell>
        </row>
        <row r="126">
          <cell r="F126">
            <v>40</v>
          </cell>
        </row>
        <row r="148">
          <cell r="F148">
            <v>605</v>
          </cell>
        </row>
        <row r="152">
          <cell r="F152">
            <v>20</v>
          </cell>
        </row>
        <row r="161">
          <cell r="F161">
            <v>65.837707281837169</v>
          </cell>
        </row>
        <row r="163">
          <cell r="F163">
            <v>56.038515063048024</v>
          </cell>
        </row>
        <row r="165">
          <cell r="F165">
            <v>69.92</v>
          </cell>
        </row>
        <row r="173">
          <cell r="F173">
            <v>98</v>
          </cell>
        </row>
        <row r="179">
          <cell r="F179">
            <v>115</v>
          </cell>
        </row>
        <row r="198">
          <cell r="F198">
            <v>16</v>
          </cell>
        </row>
        <row r="199">
          <cell r="F199">
            <v>12</v>
          </cell>
        </row>
      </sheetData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verconstructies BSP"/>
      <sheetName val="Fietspad"/>
      <sheetName val="Totaal Overzicht"/>
      <sheetName val="1a Sloop verhardingen"/>
      <sheetName val="1b Sloop constructies"/>
      <sheetName val="2z Grondwerken zand"/>
      <sheetName val="2k Grondwerken klei"/>
      <sheetName val="2v Grondwerken veen"/>
      <sheetName val="3 Funderingen wegen en paden"/>
      <sheetName val="4 Trottoirbanden"/>
      <sheetName val="5 Asfaltcontructies"/>
      <sheetName val="6 Elementenbestrating"/>
      <sheetName val="7 Heien palen beton staal hout"/>
      <sheetName val="8 Heien damwanden"/>
      <sheetName val="9 Betonwerkzaamheden"/>
      <sheetName val="10 Kust- en oeverwerken"/>
      <sheetName val="15 Groen- Park- Maaiveldinricht"/>
      <sheetName val="Tarieven Materiaal"/>
      <sheetName val="Tarieven Materieel"/>
      <sheetName val="Tarieven Arbeid 1"/>
      <sheetName val="Van cao loon naar tarief"/>
      <sheetName val="Stortkosten"/>
      <sheetName val="Asfaltsets"/>
      <sheetName val="Heisets"/>
      <sheetName val="IPM team Opdrachtgever"/>
      <sheetName val="Uitvoerings- en stafkosten ON"/>
      <sheetName val="Cyclusberekening vervo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7">
          <cell r="F97">
            <v>111.05</v>
          </cell>
        </row>
        <row r="237">
          <cell r="F237">
            <v>1.2</v>
          </cell>
        </row>
      </sheetData>
      <sheetData sheetId="18">
        <row r="268">
          <cell r="F268">
            <v>3</v>
          </cell>
        </row>
      </sheetData>
      <sheetData sheetId="19">
        <row r="34">
          <cell r="E34">
            <v>42.5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parameters"/>
      <sheetName val="Colofon"/>
      <sheetName val="Keuzeparameters"/>
      <sheetName val="Managementoverzicht"/>
      <sheetName val="Kostenoverzicht"/>
      <sheetName val="Prob. resultaten"/>
      <sheetName val="Obj.overst.risicoreservering"/>
      <sheetName val="Dummy"/>
      <sheetName val="Deelraming 1"/>
      <sheetName val="Prijzenboek"/>
      <sheetName val="Scope en uitgangspunten"/>
      <sheetName val="Hoeveelhedenboek"/>
      <sheetName val="Staat van Ontleding"/>
      <sheetName val="Versiebeheer"/>
    </sheetNames>
    <sheetDataSet>
      <sheetData sheetId="0">
        <row r="10">
          <cell r="C10" t="str">
            <v>- -</v>
          </cell>
        </row>
        <row r="22">
          <cell r="C22">
            <v>1</v>
          </cell>
        </row>
        <row r="25">
          <cell r="C25" t="str">
            <v>Rekenmodel SSK2018 versie 2.3.000</v>
          </cell>
        </row>
      </sheetData>
      <sheetData sheetId="1"/>
      <sheetData sheetId="2">
        <row r="12">
          <cell r="C12">
            <v>1.6E-2</v>
          </cell>
        </row>
      </sheetData>
      <sheetData sheetId="3"/>
      <sheetData sheetId="4"/>
      <sheetData sheetId="5"/>
      <sheetData sheetId="6">
        <row r="3">
          <cell r="B3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23A9D-AB85-4B4F-986B-5B5E8D37B54C}">
  <sheetPr codeName="Blad4"/>
  <dimension ref="A1:DE309"/>
  <sheetViews>
    <sheetView tabSelected="1" zoomScaleNormal="100" workbookViewId="0">
      <pane ySplit="19" topLeftCell="A124" activePane="bottomLeft" state="frozen"/>
      <selection pane="bottomLeft" activeCell="D3" sqref="D3:M9"/>
    </sheetView>
  </sheetViews>
  <sheetFormatPr defaultColWidth="0" defaultRowHeight="17.850000000000001" customHeight="1" x14ac:dyDescent="0.2"/>
  <cols>
    <col min="1" max="1" width="3.7109375" style="3" customWidth="1"/>
    <col min="2" max="2" width="15.85546875" style="2" customWidth="1"/>
    <col min="3" max="3" width="80.85546875" style="3" customWidth="1"/>
    <col min="4" max="7" width="15.5703125" style="3" customWidth="1"/>
    <col min="8" max="8" width="20.5703125" style="3" customWidth="1"/>
    <col min="9" max="9" width="11.28515625" style="3" hidden="1" customWidth="1"/>
    <col min="10" max="11" width="18.85546875" style="3" hidden="1" customWidth="1"/>
    <col min="12" max="12" width="6.5703125" style="3" hidden="1" customWidth="1"/>
    <col min="13" max="13" width="22.28515625" style="2" customWidth="1"/>
    <col min="14" max="14" width="9" style="3" customWidth="1"/>
    <col min="15" max="15" width="9" style="3" hidden="1" customWidth="1"/>
    <col min="16" max="16" width="9" style="4" hidden="1" customWidth="1"/>
    <col min="17" max="16384" width="9" style="3" hidden="1"/>
  </cols>
  <sheetData>
    <row r="1" spans="1:109" ht="15.95" customHeight="1" x14ac:dyDescent="0.2">
      <c r="A1" s="58"/>
      <c r="B1" s="74" t="s">
        <v>103</v>
      </c>
      <c r="C1" s="74"/>
      <c r="D1" s="76"/>
      <c r="E1" s="76"/>
      <c r="F1" s="76"/>
      <c r="G1" s="76"/>
      <c r="H1" s="76"/>
      <c r="I1" s="76"/>
      <c r="J1" s="76"/>
      <c r="K1" s="76"/>
      <c r="L1" s="76"/>
      <c r="M1" s="76"/>
      <c r="N1" s="60"/>
      <c r="O1" s="60"/>
      <c r="P1" s="61"/>
      <c r="Q1" s="60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</row>
    <row r="2" spans="1:109" ht="27" customHeight="1" x14ac:dyDescent="0.2">
      <c r="A2" s="178"/>
      <c r="B2" s="75" t="s">
        <v>96</v>
      </c>
      <c r="C2" s="77"/>
      <c r="D2" s="78"/>
      <c r="E2" s="78"/>
      <c r="F2" s="78"/>
      <c r="G2" s="78"/>
      <c r="H2" s="78"/>
      <c r="I2" s="78"/>
      <c r="J2" s="78"/>
      <c r="K2" s="78"/>
      <c r="L2" s="78"/>
      <c r="M2" s="190" t="s">
        <v>223</v>
      </c>
      <c r="N2" s="179"/>
      <c r="O2" s="61" t="s">
        <v>99</v>
      </c>
      <c r="P2" s="61" t="s">
        <v>99</v>
      </c>
      <c r="Q2" s="60"/>
      <c r="R2" s="79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</row>
    <row r="3" spans="1:109" ht="17.850000000000001" customHeight="1" x14ac:dyDescent="0.2">
      <c r="A3" s="58"/>
      <c r="B3" s="111" t="s">
        <v>83</v>
      </c>
      <c r="C3" s="165" t="s">
        <v>117</v>
      </c>
      <c r="D3" s="193" t="s">
        <v>87</v>
      </c>
      <c r="E3" s="194"/>
      <c r="F3" s="194"/>
      <c r="G3" s="194"/>
      <c r="H3" s="194"/>
      <c r="I3" s="194"/>
      <c r="J3" s="194"/>
      <c r="K3" s="194"/>
      <c r="L3" s="194"/>
      <c r="M3" s="194"/>
      <c r="N3" s="60"/>
      <c r="O3" s="62" t="s">
        <v>59</v>
      </c>
      <c r="P3" s="61" t="s">
        <v>104</v>
      </c>
      <c r="Q3" s="60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</row>
    <row r="4" spans="1:109" ht="17.850000000000001" customHeight="1" x14ac:dyDescent="0.2">
      <c r="A4" s="58"/>
      <c r="B4" s="111" t="s">
        <v>82</v>
      </c>
      <c r="C4" s="164" t="s">
        <v>118</v>
      </c>
      <c r="D4" s="193"/>
      <c r="E4" s="194"/>
      <c r="F4" s="194"/>
      <c r="G4" s="194"/>
      <c r="H4" s="194"/>
      <c r="I4" s="194"/>
      <c r="J4" s="194"/>
      <c r="K4" s="194"/>
      <c r="L4" s="194"/>
      <c r="M4" s="194"/>
      <c r="N4" s="60"/>
      <c r="O4" s="62" t="s">
        <v>60</v>
      </c>
      <c r="P4" s="61" t="s">
        <v>105</v>
      </c>
      <c r="Q4" s="60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</row>
    <row r="5" spans="1:109" ht="17.850000000000001" customHeight="1" x14ac:dyDescent="0.2">
      <c r="A5" s="58"/>
      <c r="B5" s="111" t="s">
        <v>10</v>
      </c>
      <c r="C5" s="165" t="s">
        <v>119</v>
      </c>
      <c r="D5" s="193"/>
      <c r="E5" s="194"/>
      <c r="F5" s="194"/>
      <c r="G5" s="194"/>
      <c r="H5" s="194"/>
      <c r="I5" s="194"/>
      <c r="J5" s="194"/>
      <c r="K5" s="194"/>
      <c r="L5" s="194"/>
      <c r="M5" s="194"/>
      <c r="N5" s="60"/>
      <c r="O5" s="60"/>
      <c r="P5" s="61" t="s">
        <v>106</v>
      </c>
      <c r="Q5" s="60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</row>
    <row r="6" spans="1:109" ht="17.850000000000001" customHeight="1" x14ac:dyDescent="0.2">
      <c r="A6" s="58"/>
      <c r="B6" s="111" t="s">
        <v>11</v>
      </c>
      <c r="C6" s="177">
        <v>44950</v>
      </c>
      <c r="D6" s="193"/>
      <c r="E6" s="194"/>
      <c r="F6" s="194"/>
      <c r="G6" s="194"/>
      <c r="H6" s="194"/>
      <c r="I6" s="194"/>
      <c r="J6" s="194"/>
      <c r="K6" s="194"/>
      <c r="L6" s="194"/>
      <c r="M6" s="194"/>
      <c r="N6" s="60"/>
      <c r="O6" s="60"/>
      <c r="P6" s="61" t="s">
        <v>107</v>
      </c>
      <c r="Q6" s="60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</row>
    <row r="7" spans="1:109" ht="17.850000000000001" customHeight="1" x14ac:dyDescent="0.2">
      <c r="A7" s="58"/>
      <c r="B7" s="111" t="s">
        <v>12</v>
      </c>
      <c r="C7" s="176">
        <v>44562</v>
      </c>
      <c r="D7" s="193"/>
      <c r="E7" s="194"/>
      <c r="F7" s="194"/>
      <c r="G7" s="194"/>
      <c r="H7" s="194"/>
      <c r="I7" s="194"/>
      <c r="J7" s="194"/>
      <c r="K7" s="194"/>
      <c r="L7" s="194"/>
      <c r="M7" s="194"/>
      <c r="N7" s="60"/>
      <c r="O7" s="60"/>
      <c r="P7" s="61" t="s">
        <v>85</v>
      </c>
      <c r="Q7" s="60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</row>
    <row r="8" spans="1:109" ht="17.850000000000001" customHeight="1" x14ac:dyDescent="0.2">
      <c r="A8" s="58"/>
      <c r="B8" s="111" t="s">
        <v>13</v>
      </c>
      <c r="C8" s="165" t="s">
        <v>120</v>
      </c>
      <c r="D8" s="193"/>
      <c r="E8" s="194"/>
      <c r="F8" s="194"/>
      <c r="G8" s="194"/>
      <c r="H8" s="194"/>
      <c r="I8" s="194"/>
      <c r="J8" s="194"/>
      <c r="K8" s="194"/>
      <c r="L8" s="194"/>
      <c r="M8" s="194"/>
      <c r="N8" s="60"/>
      <c r="O8" s="60"/>
      <c r="P8" s="61"/>
      <c r="Q8" s="60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</row>
    <row r="9" spans="1:109" ht="17.850000000000001" customHeight="1" x14ac:dyDescent="0.2">
      <c r="A9" s="58"/>
      <c r="B9" s="111" t="s">
        <v>14</v>
      </c>
      <c r="C9" s="187" t="s">
        <v>121</v>
      </c>
      <c r="D9" s="193"/>
      <c r="E9" s="194"/>
      <c r="F9" s="194"/>
      <c r="G9" s="194"/>
      <c r="H9" s="194"/>
      <c r="I9" s="194"/>
      <c r="J9" s="194"/>
      <c r="K9" s="194"/>
      <c r="L9" s="194"/>
      <c r="M9" s="194"/>
      <c r="N9" s="58"/>
      <c r="O9" s="58"/>
      <c r="P9" s="63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</row>
    <row r="10" spans="1:109" ht="17.850000000000001" customHeight="1" x14ac:dyDescent="0.2">
      <c r="A10" s="58"/>
      <c r="B10" s="192"/>
      <c r="C10" s="192"/>
      <c r="D10" s="58"/>
      <c r="E10" s="58"/>
      <c r="F10" s="58"/>
      <c r="G10" s="201" t="s">
        <v>112</v>
      </c>
      <c r="H10" s="201"/>
      <c r="I10" s="58"/>
      <c r="J10" s="58"/>
      <c r="K10" s="58"/>
      <c r="L10" s="58"/>
      <c r="M10" s="59"/>
      <c r="N10" s="58"/>
      <c r="O10" s="58"/>
      <c r="P10" s="63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</row>
    <row r="11" spans="1:109" ht="17.850000000000001" customHeight="1" x14ac:dyDescent="0.2">
      <c r="A11" s="58"/>
      <c r="B11" s="191" t="s">
        <v>15</v>
      </c>
      <c r="C11" s="195" t="s">
        <v>86</v>
      </c>
      <c r="D11" s="57"/>
      <c r="E11" s="57"/>
      <c r="F11" s="58"/>
      <c r="G11" s="201"/>
      <c r="H11" s="201"/>
      <c r="I11" s="58"/>
      <c r="J11" s="58"/>
      <c r="K11" s="58"/>
      <c r="L11" s="58"/>
      <c r="M11" s="59"/>
      <c r="N11" s="58"/>
      <c r="O11" s="58"/>
      <c r="P11" s="63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</row>
    <row r="12" spans="1:109" ht="17.850000000000001" customHeight="1" x14ac:dyDescent="0.2">
      <c r="A12" s="58"/>
      <c r="B12" s="191"/>
      <c r="C12" s="196"/>
      <c r="D12" s="57"/>
      <c r="E12" s="57"/>
      <c r="F12" s="58"/>
      <c r="G12" s="201"/>
      <c r="H12" s="201"/>
      <c r="I12" s="58"/>
      <c r="J12" s="58"/>
      <c r="K12" s="58"/>
      <c r="L12" s="58"/>
      <c r="M12" s="59"/>
      <c r="N12" s="58"/>
      <c r="O12" s="58"/>
      <c r="P12" s="63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</row>
    <row r="13" spans="1:109" ht="17.850000000000001" customHeight="1" x14ac:dyDescent="0.2">
      <c r="A13" s="58"/>
      <c r="B13" s="191"/>
      <c r="C13" s="196"/>
      <c r="D13" s="57"/>
      <c r="E13" s="57"/>
      <c r="F13" s="58"/>
      <c r="G13" s="201"/>
      <c r="H13" s="201"/>
      <c r="I13" s="58"/>
      <c r="J13" s="58"/>
      <c r="K13" s="58"/>
      <c r="L13" s="58"/>
      <c r="M13" s="59"/>
      <c r="N13" s="58"/>
      <c r="O13" s="58"/>
      <c r="P13" s="63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</row>
    <row r="14" spans="1:109" ht="17.850000000000001" customHeight="1" x14ac:dyDescent="0.2">
      <c r="A14" s="58"/>
      <c r="B14" s="191"/>
      <c r="C14" s="196"/>
      <c r="D14" s="57"/>
      <c r="E14" s="57"/>
      <c r="F14" s="58"/>
      <c r="G14" s="58"/>
      <c r="H14" s="198" t="s">
        <v>100</v>
      </c>
      <c r="I14" s="58"/>
      <c r="J14" s="58"/>
      <c r="K14" s="58"/>
      <c r="L14" s="58"/>
      <c r="M14" s="59"/>
      <c r="N14" s="58"/>
      <c r="O14" s="58"/>
      <c r="P14" s="63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</row>
    <row r="15" spans="1:109" ht="17.850000000000001" customHeight="1" x14ac:dyDescent="0.2">
      <c r="A15" s="58"/>
      <c r="B15" s="191"/>
      <c r="C15" s="197"/>
      <c r="D15" s="57"/>
      <c r="E15" s="57"/>
      <c r="F15" s="58"/>
      <c r="G15" s="58"/>
      <c r="H15" s="199"/>
      <c r="I15" s="58"/>
      <c r="J15" s="58"/>
      <c r="K15" s="58"/>
      <c r="L15" s="58"/>
      <c r="M15" s="59"/>
      <c r="N15" s="58"/>
      <c r="O15" s="58"/>
      <c r="P15" s="63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</row>
    <row r="16" spans="1:109" ht="17.850000000000001" customHeight="1" x14ac:dyDescent="0.2">
      <c r="A16" s="178"/>
      <c r="B16" s="110"/>
      <c r="C16" s="79"/>
      <c r="D16" s="79"/>
      <c r="E16" s="79"/>
      <c r="F16" s="79"/>
      <c r="G16" s="79"/>
      <c r="H16" s="200"/>
      <c r="I16" s="79"/>
      <c r="J16" s="79"/>
      <c r="K16" s="79"/>
      <c r="L16" s="79"/>
      <c r="M16" s="110"/>
      <c r="N16" s="178"/>
      <c r="O16" s="58"/>
      <c r="P16" s="63"/>
      <c r="Q16" s="58"/>
      <c r="R16" s="79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</row>
    <row r="17" spans="1:14" ht="20.100000000000001" customHeight="1" x14ac:dyDescent="0.2">
      <c r="A17" s="58"/>
      <c r="B17" s="168" t="s">
        <v>16</v>
      </c>
      <c r="C17" s="170" t="s">
        <v>101</v>
      </c>
      <c r="D17" s="168" t="s">
        <v>17</v>
      </c>
      <c r="E17" s="169" t="s">
        <v>18</v>
      </c>
      <c r="F17" s="109" t="s">
        <v>19</v>
      </c>
      <c r="G17" s="109" t="s">
        <v>20</v>
      </c>
      <c r="H17" s="166" t="s">
        <v>88</v>
      </c>
      <c r="I17" s="166" t="s">
        <v>109</v>
      </c>
      <c r="J17" s="166" t="s">
        <v>108</v>
      </c>
      <c r="K17" s="166" t="s">
        <v>110</v>
      </c>
      <c r="L17" s="166" t="s">
        <v>111</v>
      </c>
      <c r="M17" s="166" t="s">
        <v>89</v>
      </c>
      <c r="N17" s="58"/>
    </row>
    <row r="18" spans="1:14" ht="20.100000000000001" customHeight="1" x14ac:dyDescent="0.2">
      <c r="A18" s="58"/>
      <c r="B18" s="107"/>
      <c r="C18" s="107"/>
      <c r="D18" s="107"/>
      <c r="E18" s="108"/>
      <c r="F18" s="106"/>
      <c r="G18" s="106"/>
      <c r="H18" s="167" t="s">
        <v>90</v>
      </c>
      <c r="I18" s="167"/>
      <c r="J18" s="167"/>
      <c r="K18" s="167"/>
      <c r="L18" s="167"/>
      <c r="M18" s="167"/>
      <c r="N18" s="58"/>
    </row>
    <row r="19" spans="1:14" ht="17.850000000000001" hidden="1" customHeight="1" x14ac:dyDescent="0.2">
      <c r="B19" s="5"/>
      <c r="C19" s="6"/>
      <c r="D19" s="6"/>
      <c r="E19" s="6"/>
      <c r="F19" s="6"/>
      <c r="G19" s="6"/>
      <c r="H19" s="6"/>
    </row>
    <row r="20" spans="1:14" ht="17.850000000000001" customHeight="1" x14ac:dyDescent="0.2">
      <c r="B20" s="152">
        <v>100100</v>
      </c>
      <c r="C20" s="156" t="s">
        <v>122</v>
      </c>
      <c r="D20" s="154">
        <v>20</v>
      </c>
      <c r="E20" s="152" t="s">
        <v>123</v>
      </c>
      <c r="F20" s="155">
        <v>10</v>
      </c>
      <c r="G20" s="7">
        <f>D20*F20</f>
        <v>200</v>
      </c>
      <c r="H20" s="152" t="s">
        <v>104</v>
      </c>
      <c r="I20" s="8">
        <f>IF('1. Raming met kostenposten'!H20="Categorie A",'1. Raming met kostenposten'!G20,0)</f>
        <v>200</v>
      </c>
      <c r="J20" s="8">
        <f>IF('1. Raming met kostenposten'!H20="Categorie B",'1. Raming met kostenposten'!G20,0)</f>
        <v>0</v>
      </c>
      <c r="K20" s="8">
        <f>IF('1. Raming met kostenposten'!H20="Categorie C",'1. Raming met kostenposten'!G20,0)</f>
        <v>0</v>
      </c>
      <c r="L20" s="8">
        <f>IF('1. Raming met kostenposten'!H20="Categorie D",'1. Raming met kostenposten'!G20,0)</f>
        <v>0</v>
      </c>
      <c r="M20" s="48" t="s">
        <v>99</v>
      </c>
    </row>
    <row r="21" spans="1:14" ht="17.850000000000001" customHeight="1" x14ac:dyDescent="0.2">
      <c r="B21" s="152">
        <v>100110</v>
      </c>
      <c r="C21" s="156" t="s">
        <v>122</v>
      </c>
      <c r="D21" s="154">
        <v>60</v>
      </c>
      <c r="E21" s="152" t="s">
        <v>123</v>
      </c>
      <c r="F21" s="155">
        <v>10</v>
      </c>
      <c r="G21" s="7">
        <f>D21*F21</f>
        <v>600</v>
      </c>
      <c r="H21" s="152" t="s">
        <v>104</v>
      </c>
      <c r="I21" s="8">
        <f>IF('1. Raming met kostenposten'!H21="Categorie A",'1. Raming met kostenposten'!G21,0)</f>
        <v>600</v>
      </c>
      <c r="J21" s="8">
        <f>IF('1. Raming met kostenposten'!H21="Categorie B",'1. Raming met kostenposten'!G21,0)</f>
        <v>0</v>
      </c>
      <c r="K21" s="8">
        <f>IF('1. Raming met kostenposten'!H21="Categorie C",'1. Raming met kostenposten'!G21,0)</f>
        <v>0</v>
      </c>
      <c r="L21" s="8">
        <f>IF('1. Raming met kostenposten'!H21="Categorie D",'1. Raming met kostenposten'!G21,0)</f>
        <v>0</v>
      </c>
      <c r="M21" s="48" t="s">
        <v>99</v>
      </c>
    </row>
    <row r="22" spans="1:14" ht="17.850000000000001" customHeight="1" x14ac:dyDescent="0.2">
      <c r="B22" s="152">
        <v>100130</v>
      </c>
      <c r="C22" s="156" t="s">
        <v>124</v>
      </c>
      <c r="D22" s="154">
        <v>6310</v>
      </c>
      <c r="E22" s="152" t="s">
        <v>125</v>
      </c>
      <c r="F22" s="155">
        <v>5</v>
      </c>
      <c r="G22" s="7">
        <f>D22*F22</f>
        <v>31550</v>
      </c>
      <c r="H22" s="152" t="s">
        <v>104</v>
      </c>
      <c r="I22" s="8">
        <f>IF('1. Raming met kostenposten'!H22="Categorie A",'1. Raming met kostenposten'!G22,0)</f>
        <v>31550</v>
      </c>
      <c r="J22" s="8">
        <f>IF('1. Raming met kostenposten'!H22="Categorie B",'1. Raming met kostenposten'!G22,0)</f>
        <v>0</v>
      </c>
      <c r="K22" s="8">
        <f>IF('1. Raming met kostenposten'!H22="Categorie C",'1. Raming met kostenposten'!G22,0)</f>
        <v>0</v>
      </c>
      <c r="L22" s="8">
        <f>IF('1. Raming met kostenposten'!H22="Categorie D",'1. Raming met kostenposten'!G22,0)</f>
        <v>0</v>
      </c>
      <c r="M22" s="48" t="s">
        <v>99</v>
      </c>
    </row>
    <row r="23" spans="1:14" ht="17.850000000000001" customHeight="1" x14ac:dyDescent="0.2">
      <c r="B23" s="152">
        <v>100140</v>
      </c>
      <c r="C23" s="156" t="s">
        <v>126</v>
      </c>
      <c r="D23" s="154">
        <v>1040</v>
      </c>
      <c r="E23" s="152" t="s">
        <v>127</v>
      </c>
      <c r="F23" s="155">
        <v>7.5</v>
      </c>
      <c r="G23" s="7">
        <f>D23*F23</f>
        <v>7800</v>
      </c>
      <c r="H23" s="152" t="s">
        <v>104</v>
      </c>
      <c r="I23" s="8">
        <f>IF('1. Raming met kostenposten'!H23="Categorie A",'1. Raming met kostenposten'!G23,0)</f>
        <v>7800</v>
      </c>
      <c r="J23" s="8">
        <f>IF('1. Raming met kostenposten'!H23="Categorie B",'1. Raming met kostenposten'!G23,0)</f>
        <v>0</v>
      </c>
      <c r="K23" s="8">
        <f>IF('1. Raming met kostenposten'!H23="Categorie C",'1. Raming met kostenposten'!G23,0)</f>
        <v>0</v>
      </c>
      <c r="L23" s="8">
        <f>IF('1. Raming met kostenposten'!H23="Categorie D",'1. Raming met kostenposten'!G23,0)</f>
        <v>0</v>
      </c>
      <c r="M23" s="48" t="s">
        <v>99</v>
      </c>
    </row>
    <row r="24" spans="1:14" ht="17.850000000000001" customHeight="1" x14ac:dyDescent="0.2">
      <c r="B24" s="152">
        <v>100150</v>
      </c>
      <c r="C24" s="156" t="s">
        <v>128</v>
      </c>
      <c r="D24" s="154">
        <v>1820</v>
      </c>
      <c r="E24" s="152" t="s">
        <v>127</v>
      </c>
      <c r="F24" s="155">
        <v>40</v>
      </c>
      <c r="G24" s="7">
        <f t="shared" ref="G24:G170" si="0">D24*F24</f>
        <v>72800</v>
      </c>
      <c r="H24" s="152" t="s">
        <v>104</v>
      </c>
      <c r="I24" s="8">
        <f>IF('1. Raming met kostenposten'!H24="Categorie A",'1. Raming met kostenposten'!G24,0)</f>
        <v>72800</v>
      </c>
      <c r="J24" s="8">
        <f>IF('1. Raming met kostenposten'!H24="Categorie B",'1. Raming met kostenposten'!G24,0)</f>
        <v>0</v>
      </c>
      <c r="K24" s="8">
        <f>IF('1. Raming met kostenposten'!H24="Categorie C",'1. Raming met kostenposten'!G24,0)</f>
        <v>0</v>
      </c>
      <c r="L24" s="8">
        <f>IF('1. Raming met kostenposten'!H24="Categorie D",'1. Raming met kostenposten'!G24,0)</f>
        <v>0</v>
      </c>
      <c r="M24" s="48" t="s">
        <v>99</v>
      </c>
    </row>
    <row r="25" spans="1:14" ht="17.850000000000001" customHeight="1" x14ac:dyDescent="0.2">
      <c r="B25" s="152">
        <v>100160</v>
      </c>
      <c r="C25" s="156" t="s">
        <v>129</v>
      </c>
      <c r="D25" s="154">
        <v>2541</v>
      </c>
      <c r="E25" s="152" t="s">
        <v>125</v>
      </c>
      <c r="F25" s="155">
        <v>3.75</v>
      </c>
      <c r="G25" s="7">
        <f t="shared" si="0"/>
        <v>9528.75</v>
      </c>
      <c r="H25" s="152" t="s">
        <v>104</v>
      </c>
      <c r="I25" s="8">
        <f>IF('1. Raming met kostenposten'!H25="Categorie A",'1. Raming met kostenposten'!G25,0)</f>
        <v>9528.75</v>
      </c>
      <c r="J25" s="8">
        <f>IF('1. Raming met kostenposten'!H25="Categorie B",'1. Raming met kostenposten'!G25,0)</f>
        <v>0</v>
      </c>
      <c r="K25" s="8">
        <f>IF('1. Raming met kostenposten'!H25="Categorie C",'1. Raming met kostenposten'!G25,0)</f>
        <v>0</v>
      </c>
      <c r="L25" s="8">
        <f>IF('1. Raming met kostenposten'!H25="Categorie D",'1. Raming met kostenposten'!G25,0)</f>
        <v>0</v>
      </c>
      <c r="M25" s="48" t="s">
        <v>99</v>
      </c>
    </row>
    <row r="26" spans="1:14" ht="17.850000000000001" customHeight="1" x14ac:dyDescent="0.2">
      <c r="B26" s="152">
        <v>100170</v>
      </c>
      <c r="C26" s="156" t="s">
        <v>130</v>
      </c>
      <c r="D26" s="154">
        <v>840</v>
      </c>
      <c r="E26" s="152" t="s">
        <v>125</v>
      </c>
      <c r="F26" s="155">
        <v>3.75</v>
      </c>
      <c r="G26" s="7">
        <f t="shared" si="0"/>
        <v>3150</v>
      </c>
      <c r="H26" s="152" t="s">
        <v>104</v>
      </c>
      <c r="I26" s="8">
        <f>IF('1. Raming met kostenposten'!H26="Categorie A",'1. Raming met kostenposten'!G26,0)</f>
        <v>3150</v>
      </c>
      <c r="J26" s="8">
        <f>IF('1. Raming met kostenposten'!H26="Categorie B",'1. Raming met kostenposten'!G26,0)</f>
        <v>0</v>
      </c>
      <c r="K26" s="8">
        <f>IF('1. Raming met kostenposten'!H26="Categorie C",'1. Raming met kostenposten'!G26,0)</f>
        <v>0</v>
      </c>
      <c r="L26" s="8">
        <f>IF('1. Raming met kostenposten'!H26="Categorie D",'1. Raming met kostenposten'!G26,0)</f>
        <v>0</v>
      </c>
      <c r="M26" s="48" t="s">
        <v>99</v>
      </c>
    </row>
    <row r="27" spans="1:14" ht="17.850000000000001" customHeight="1" x14ac:dyDescent="0.2">
      <c r="B27" s="152">
        <v>100190</v>
      </c>
      <c r="C27" s="156" t="s">
        <v>131</v>
      </c>
      <c r="D27" s="154">
        <v>680</v>
      </c>
      <c r="E27" s="152" t="s">
        <v>123</v>
      </c>
      <c r="F27" s="155">
        <v>2.2999999999999998</v>
      </c>
      <c r="G27" s="7">
        <f t="shared" si="0"/>
        <v>1563.9999999999998</v>
      </c>
      <c r="H27" s="152" t="s">
        <v>104</v>
      </c>
      <c r="I27" s="8">
        <f>IF('1. Raming met kostenposten'!H27="Categorie A",'1. Raming met kostenposten'!G27,0)</f>
        <v>1563.9999999999998</v>
      </c>
      <c r="J27" s="8">
        <f>IF('1. Raming met kostenposten'!H27="Categorie B",'1. Raming met kostenposten'!G27,0)</f>
        <v>0</v>
      </c>
      <c r="K27" s="8">
        <f>IF('1. Raming met kostenposten'!H27="Categorie C",'1. Raming met kostenposten'!G27,0)</f>
        <v>0</v>
      </c>
      <c r="L27" s="8">
        <f>IF('1. Raming met kostenposten'!H27="Categorie D",'1. Raming met kostenposten'!G27,0)</f>
        <v>0</v>
      </c>
      <c r="M27" s="48" t="s">
        <v>99</v>
      </c>
    </row>
    <row r="28" spans="1:14" ht="17.850000000000001" customHeight="1" x14ac:dyDescent="0.2">
      <c r="B28" s="152">
        <v>100200</v>
      </c>
      <c r="C28" s="156" t="s">
        <v>132</v>
      </c>
      <c r="D28" s="154">
        <v>1465</v>
      </c>
      <c r="E28" s="152" t="s">
        <v>123</v>
      </c>
      <c r="F28" s="155">
        <v>4.0999999999999996</v>
      </c>
      <c r="G28" s="7">
        <f t="shared" si="0"/>
        <v>6006.4999999999991</v>
      </c>
      <c r="H28" s="152" t="s">
        <v>104</v>
      </c>
      <c r="I28" s="8">
        <f>IF('1. Raming met kostenposten'!H28="Categorie A",'1. Raming met kostenposten'!G28,0)</f>
        <v>6006.4999999999991</v>
      </c>
      <c r="J28" s="8">
        <f>IF('1. Raming met kostenposten'!H28="Categorie B",'1. Raming met kostenposten'!G28,0)</f>
        <v>0</v>
      </c>
      <c r="K28" s="8">
        <f>IF('1. Raming met kostenposten'!H28="Categorie C",'1. Raming met kostenposten'!G28,0)</f>
        <v>0</v>
      </c>
      <c r="L28" s="8">
        <f>IF('1. Raming met kostenposten'!H28="Categorie D",'1. Raming met kostenposten'!G28,0)</f>
        <v>0</v>
      </c>
      <c r="M28" s="48" t="s">
        <v>99</v>
      </c>
    </row>
    <row r="29" spans="1:14" ht="17.850000000000001" customHeight="1" x14ac:dyDescent="0.2">
      <c r="B29" s="152">
        <v>100210</v>
      </c>
      <c r="C29" s="156" t="s">
        <v>133</v>
      </c>
      <c r="D29" s="154">
        <v>35</v>
      </c>
      <c r="E29" s="152" t="s">
        <v>123</v>
      </c>
      <c r="F29" s="155">
        <v>10</v>
      </c>
      <c r="G29" s="7">
        <f t="shared" si="0"/>
        <v>350</v>
      </c>
      <c r="H29" s="152" t="s">
        <v>104</v>
      </c>
      <c r="I29" s="8">
        <f>IF('1. Raming met kostenposten'!H29="Categorie A",'1. Raming met kostenposten'!G29,0)</f>
        <v>350</v>
      </c>
      <c r="J29" s="8">
        <f>IF('1. Raming met kostenposten'!H29="Categorie B",'1. Raming met kostenposten'!G29,0)</f>
        <v>0</v>
      </c>
      <c r="K29" s="8">
        <f>IF('1. Raming met kostenposten'!H29="Categorie C",'1. Raming met kostenposten'!G29,0)</f>
        <v>0</v>
      </c>
      <c r="L29" s="8">
        <f>IF('1. Raming met kostenposten'!H29="Categorie D",'1. Raming met kostenposten'!G29,0)</f>
        <v>0</v>
      </c>
      <c r="M29" s="48" t="s">
        <v>99</v>
      </c>
    </row>
    <row r="30" spans="1:14" ht="17.850000000000001" customHeight="1" x14ac:dyDescent="0.2">
      <c r="B30" s="152">
        <v>100220</v>
      </c>
      <c r="C30" s="156" t="s">
        <v>134</v>
      </c>
      <c r="D30" s="154">
        <v>12</v>
      </c>
      <c r="E30" s="152" t="s">
        <v>135</v>
      </c>
      <c r="F30" s="155">
        <v>5</v>
      </c>
      <c r="G30" s="7">
        <f t="shared" si="0"/>
        <v>60</v>
      </c>
      <c r="H30" s="152" t="s">
        <v>99</v>
      </c>
      <c r="I30" s="8">
        <f>IF('1. Raming met kostenposten'!H30="Categorie A",'1. Raming met kostenposten'!G30,0)</f>
        <v>0</v>
      </c>
      <c r="J30" s="8">
        <f>IF('1. Raming met kostenposten'!H30="Categorie B",'1. Raming met kostenposten'!G30,0)</f>
        <v>0</v>
      </c>
      <c r="K30" s="8">
        <f>IF('1. Raming met kostenposten'!H30="Categorie C",'1. Raming met kostenposten'!G30,0)</f>
        <v>0</v>
      </c>
      <c r="L30" s="8">
        <f>IF('1. Raming met kostenposten'!H30="Categorie D",'1. Raming met kostenposten'!G30,0)</f>
        <v>0</v>
      </c>
      <c r="M30" s="48" t="s">
        <v>99</v>
      </c>
    </row>
    <row r="31" spans="1:14" ht="17.850000000000001" customHeight="1" x14ac:dyDescent="0.2">
      <c r="B31" s="152">
        <v>100230</v>
      </c>
      <c r="C31" s="156" t="s">
        <v>136</v>
      </c>
      <c r="D31" s="154">
        <v>28</v>
      </c>
      <c r="E31" s="152" t="s">
        <v>135</v>
      </c>
      <c r="F31" s="155">
        <v>20</v>
      </c>
      <c r="G31" s="7">
        <f t="shared" si="0"/>
        <v>560</v>
      </c>
      <c r="H31" s="152" t="s">
        <v>99</v>
      </c>
      <c r="I31" s="8">
        <f>IF('1. Raming met kostenposten'!H31="Categorie A",'1. Raming met kostenposten'!G31,0)</f>
        <v>0</v>
      </c>
      <c r="J31" s="8">
        <f>IF('1. Raming met kostenposten'!H31="Categorie B",'1. Raming met kostenposten'!G31,0)</f>
        <v>0</v>
      </c>
      <c r="K31" s="8">
        <f>IF('1. Raming met kostenposten'!H31="Categorie C",'1. Raming met kostenposten'!G31,0)</f>
        <v>0</v>
      </c>
      <c r="L31" s="8">
        <f>IF('1. Raming met kostenposten'!H31="Categorie D",'1. Raming met kostenposten'!G31,0)</f>
        <v>0</v>
      </c>
      <c r="M31" s="48" t="s">
        <v>99</v>
      </c>
    </row>
    <row r="32" spans="1:14" ht="17.850000000000001" customHeight="1" x14ac:dyDescent="0.2">
      <c r="B32" s="152">
        <v>100240</v>
      </c>
      <c r="C32" s="156" t="s">
        <v>137</v>
      </c>
      <c r="D32" s="154">
        <v>15</v>
      </c>
      <c r="E32" s="152" t="s">
        <v>135</v>
      </c>
      <c r="F32" s="155">
        <v>20</v>
      </c>
      <c r="G32" s="7">
        <f t="shared" si="0"/>
        <v>300</v>
      </c>
      <c r="H32" s="152" t="s">
        <v>99</v>
      </c>
      <c r="I32" s="8">
        <f>IF('1. Raming met kostenposten'!H32="Categorie A",'1. Raming met kostenposten'!G32,0)</f>
        <v>0</v>
      </c>
      <c r="J32" s="8">
        <f>IF('1. Raming met kostenposten'!H32="Categorie B",'1. Raming met kostenposten'!G32,0)</f>
        <v>0</v>
      </c>
      <c r="K32" s="8">
        <f>IF('1. Raming met kostenposten'!H32="Categorie C",'1. Raming met kostenposten'!G32,0)</f>
        <v>0</v>
      </c>
      <c r="L32" s="8">
        <f>IF('1. Raming met kostenposten'!H32="Categorie D",'1. Raming met kostenposten'!G32,0)</f>
        <v>0</v>
      </c>
      <c r="M32" s="48" t="s">
        <v>99</v>
      </c>
    </row>
    <row r="33" spans="2:13" ht="17.850000000000001" customHeight="1" x14ac:dyDescent="0.2">
      <c r="B33" s="152">
        <v>100260</v>
      </c>
      <c r="C33" s="156" t="s">
        <v>138</v>
      </c>
      <c r="D33" s="154">
        <v>65</v>
      </c>
      <c r="E33" s="152" t="s">
        <v>123</v>
      </c>
      <c r="F33" s="155">
        <v>18</v>
      </c>
      <c r="G33" s="7">
        <f t="shared" si="0"/>
        <v>1170</v>
      </c>
      <c r="H33" s="152" t="s">
        <v>99</v>
      </c>
      <c r="I33" s="8">
        <f>IF('1. Raming met kostenposten'!H33="Categorie A",'1. Raming met kostenposten'!G33,0)</f>
        <v>0</v>
      </c>
      <c r="J33" s="8">
        <f>IF('1. Raming met kostenposten'!H33="Categorie B",'1. Raming met kostenposten'!G33,0)</f>
        <v>0</v>
      </c>
      <c r="K33" s="8">
        <f>IF('1. Raming met kostenposten'!H33="Categorie C",'1. Raming met kostenposten'!G33,0)</f>
        <v>0</v>
      </c>
      <c r="L33" s="8">
        <f>IF('1. Raming met kostenposten'!H33="Categorie D",'1. Raming met kostenposten'!G33,0)</f>
        <v>0</v>
      </c>
      <c r="M33" s="48" t="s">
        <v>99</v>
      </c>
    </row>
    <row r="34" spans="2:13" ht="17.850000000000001" customHeight="1" x14ac:dyDescent="0.2">
      <c r="B34" s="152">
        <v>100270</v>
      </c>
      <c r="C34" s="156" t="s">
        <v>139</v>
      </c>
      <c r="D34" s="154">
        <v>425</v>
      </c>
      <c r="E34" s="152" t="s">
        <v>123</v>
      </c>
      <c r="F34" s="155">
        <v>35</v>
      </c>
      <c r="G34" s="7">
        <f t="shared" si="0"/>
        <v>14875</v>
      </c>
      <c r="H34" s="152" t="s">
        <v>99</v>
      </c>
      <c r="I34" s="8">
        <f>IF('1. Raming met kostenposten'!H34="Categorie A",'1. Raming met kostenposten'!G34,0)</f>
        <v>0</v>
      </c>
      <c r="J34" s="8">
        <f>IF('1. Raming met kostenposten'!H34="Categorie B",'1. Raming met kostenposten'!G34,0)</f>
        <v>0</v>
      </c>
      <c r="K34" s="8">
        <f>IF('1. Raming met kostenposten'!H34="Categorie C",'1. Raming met kostenposten'!G34,0)</f>
        <v>0</v>
      </c>
      <c r="L34" s="8">
        <f>IF('1. Raming met kostenposten'!H34="Categorie D",'1. Raming met kostenposten'!G34,0)</f>
        <v>0</v>
      </c>
      <c r="M34" s="48" t="s">
        <v>99</v>
      </c>
    </row>
    <row r="35" spans="2:13" ht="17.850000000000001" customHeight="1" x14ac:dyDescent="0.2">
      <c r="B35" s="152">
        <v>100280</v>
      </c>
      <c r="C35" s="156" t="s">
        <v>140</v>
      </c>
      <c r="D35" s="154">
        <v>370</v>
      </c>
      <c r="E35" s="152" t="s">
        <v>123</v>
      </c>
      <c r="F35" s="155">
        <v>25</v>
      </c>
      <c r="G35" s="7">
        <f t="shared" si="0"/>
        <v>9250</v>
      </c>
      <c r="H35" s="152" t="s">
        <v>99</v>
      </c>
      <c r="I35" s="8">
        <f>IF('1. Raming met kostenposten'!H35="Categorie A",'1. Raming met kostenposten'!G35,0)</f>
        <v>0</v>
      </c>
      <c r="J35" s="8">
        <f>IF('1. Raming met kostenposten'!H35="Categorie B",'1. Raming met kostenposten'!G35,0)</f>
        <v>0</v>
      </c>
      <c r="K35" s="8">
        <f>IF('1. Raming met kostenposten'!H35="Categorie C",'1. Raming met kostenposten'!G35,0)</f>
        <v>0</v>
      </c>
      <c r="L35" s="8">
        <f>IF('1. Raming met kostenposten'!H35="Categorie D",'1. Raming met kostenposten'!G35,0)</f>
        <v>0</v>
      </c>
      <c r="M35" s="48" t="s">
        <v>99</v>
      </c>
    </row>
    <row r="36" spans="2:13" ht="17.850000000000001" customHeight="1" x14ac:dyDescent="0.2">
      <c r="B36" s="152">
        <v>100290</v>
      </c>
      <c r="C36" s="156" t="s">
        <v>141</v>
      </c>
      <c r="D36" s="154">
        <v>14</v>
      </c>
      <c r="E36" s="152" t="s">
        <v>123</v>
      </c>
      <c r="F36" s="155">
        <v>12</v>
      </c>
      <c r="G36" s="7">
        <f t="shared" si="0"/>
        <v>168</v>
      </c>
      <c r="H36" s="152" t="s">
        <v>99</v>
      </c>
      <c r="I36" s="8">
        <f>IF('1. Raming met kostenposten'!H36="Categorie A",'1. Raming met kostenposten'!G36,0)</f>
        <v>0</v>
      </c>
      <c r="J36" s="8">
        <f>IF('1. Raming met kostenposten'!H36="Categorie B",'1. Raming met kostenposten'!G36,0)</f>
        <v>0</v>
      </c>
      <c r="K36" s="8">
        <f>IF('1. Raming met kostenposten'!H36="Categorie C",'1. Raming met kostenposten'!G36,0)</f>
        <v>0</v>
      </c>
      <c r="L36" s="8">
        <f>IF('1. Raming met kostenposten'!H36="Categorie D",'1. Raming met kostenposten'!G36,0)</f>
        <v>0</v>
      </c>
      <c r="M36" s="48" t="s">
        <v>99</v>
      </c>
    </row>
    <row r="37" spans="2:13" ht="17.850000000000001" customHeight="1" x14ac:dyDescent="0.2">
      <c r="B37" s="152">
        <v>100300</v>
      </c>
      <c r="C37" s="156" t="s">
        <v>142</v>
      </c>
      <c r="D37" s="154">
        <v>28</v>
      </c>
      <c r="E37" s="152" t="s">
        <v>123</v>
      </c>
      <c r="F37" s="155">
        <v>20</v>
      </c>
      <c r="G37" s="7">
        <f t="shared" si="0"/>
        <v>560</v>
      </c>
      <c r="H37" s="152" t="s">
        <v>99</v>
      </c>
      <c r="I37" s="8">
        <f>IF('1. Raming met kostenposten'!H37="Categorie A",'1. Raming met kostenposten'!G37,0)</f>
        <v>0</v>
      </c>
      <c r="J37" s="8">
        <f>IF('1. Raming met kostenposten'!H37="Categorie B",'1. Raming met kostenposten'!G37,0)</f>
        <v>0</v>
      </c>
      <c r="K37" s="8">
        <f>IF('1. Raming met kostenposten'!H37="Categorie C",'1. Raming met kostenposten'!G37,0)</f>
        <v>0</v>
      </c>
      <c r="L37" s="8">
        <f>IF('1. Raming met kostenposten'!H37="Categorie D",'1. Raming met kostenposten'!G37,0)</f>
        <v>0</v>
      </c>
      <c r="M37" s="48" t="s">
        <v>99</v>
      </c>
    </row>
    <row r="38" spans="2:13" ht="17.850000000000001" customHeight="1" x14ac:dyDescent="0.2">
      <c r="B38" s="152">
        <v>100320</v>
      </c>
      <c r="C38" s="156" t="s">
        <v>143</v>
      </c>
      <c r="D38" s="154">
        <v>10</v>
      </c>
      <c r="E38" s="152" t="s">
        <v>135</v>
      </c>
      <c r="F38" s="155">
        <v>50</v>
      </c>
      <c r="G38" s="7">
        <f t="shared" si="0"/>
        <v>500</v>
      </c>
      <c r="H38" s="152" t="s">
        <v>99</v>
      </c>
      <c r="I38" s="8">
        <f>IF('1. Raming met kostenposten'!H38="Categorie A",'1. Raming met kostenposten'!G38,0)</f>
        <v>0</v>
      </c>
      <c r="J38" s="8">
        <f>IF('1. Raming met kostenposten'!H38="Categorie B",'1. Raming met kostenposten'!G38,0)</f>
        <v>0</v>
      </c>
      <c r="K38" s="8">
        <f>IF('1. Raming met kostenposten'!H38="Categorie C",'1. Raming met kostenposten'!G38,0)</f>
        <v>0</v>
      </c>
      <c r="L38" s="8">
        <f>IF('1. Raming met kostenposten'!H38="Categorie D",'1. Raming met kostenposten'!G38,0)</f>
        <v>0</v>
      </c>
      <c r="M38" s="48" t="s">
        <v>99</v>
      </c>
    </row>
    <row r="39" spans="2:13" ht="17.850000000000001" customHeight="1" x14ac:dyDescent="0.2">
      <c r="B39" s="152">
        <v>100330</v>
      </c>
      <c r="C39" s="156" t="s">
        <v>144</v>
      </c>
      <c r="D39" s="154">
        <v>61</v>
      </c>
      <c r="E39" s="152" t="s">
        <v>135</v>
      </c>
      <c r="F39" s="155">
        <v>50</v>
      </c>
      <c r="G39" s="7">
        <f t="shared" si="0"/>
        <v>3050</v>
      </c>
      <c r="H39" s="152" t="s">
        <v>99</v>
      </c>
      <c r="I39" s="8">
        <f>IF('1. Raming met kostenposten'!H39="Categorie A",'1. Raming met kostenposten'!G39,0)</f>
        <v>0</v>
      </c>
      <c r="J39" s="8">
        <f>IF('1. Raming met kostenposten'!H39="Categorie B",'1. Raming met kostenposten'!G39,0)</f>
        <v>0</v>
      </c>
      <c r="K39" s="8">
        <f>IF('1. Raming met kostenposten'!H39="Categorie C",'1. Raming met kostenposten'!G39,0)</f>
        <v>0</v>
      </c>
      <c r="L39" s="8">
        <f>IF('1. Raming met kostenposten'!H39="Categorie D",'1. Raming met kostenposten'!G39,0)</f>
        <v>0</v>
      </c>
      <c r="M39" s="48" t="s">
        <v>99</v>
      </c>
    </row>
    <row r="40" spans="2:13" ht="17.850000000000001" customHeight="1" x14ac:dyDescent="0.2">
      <c r="B40" s="152">
        <v>100350</v>
      </c>
      <c r="C40" s="156" t="s">
        <v>145</v>
      </c>
      <c r="D40" s="154">
        <v>5</v>
      </c>
      <c r="E40" s="152" t="s">
        <v>135</v>
      </c>
      <c r="F40" s="155">
        <v>300</v>
      </c>
      <c r="G40" s="7">
        <f t="shared" si="0"/>
        <v>1500</v>
      </c>
      <c r="H40" s="152" t="s">
        <v>99</v>
      </c>
      <c r="I40" s="8">
        <f>IF('1. Raming met kostenposten'!H40="Categorie A",'1. Raming met kostenposten'!G40,0)</f>
        <v>0</v>
      </c>
      <c r="J40" s="8">
        <f>IF('1. Raming met kostenposten'!H40="Categorie B",'1. Raming met kostenposten'!G40,0)</f>
        <v>0</v>
      </c>
      <c r="K40" s="8">
        <f>IF('1. Raming met kostenposten'!H40="Categorie C",'1. Raming met kostenposten'!G40,0)</f>
        <v>0</v>
      </c>
      <c r="L40" s="8">
        <f>IF('1. Raming met kostenposten'!H40="Categorie D",'1. Raming met kostenposten'!G40,0)</f>
        <v>0</v>
      </c>
      <c r="M40" s="48" t="s">
        <v>99</v>
      </c>
    </row>
    <row r="41" spans="2:13" ht="17.850000000000001" customHeight="1" x14ac:dyDescent="0.2">
      <c r="B41" s="152">
        <v>100420</v>
      </c>
      <c r="C41" s="156" t="s">
        <v>146</v>
      </c>
      <c r="D41" s="154">
        <v>42</v>
      </c>
      <c r="E41" s="152" t="s">
        <v>135</v>
      </c>
      <c r="F41" s="155">
        <v>6.5</v>
      </c>
      <c r="G41" s="7">
        <f t="shared" si="0"/>
        <v>273</v>
      </c>
      <c r="H41" s="152" t="s">
        <v>99</v>
      </c>
      <c r="I41" s="8">
        <f>IF('1. Raming met kostenposten'!H41="Categorie A",'1. Raming met kostenposten'!G41,0)</f>
        <v>0</v>
      </c>
      <c r="J41" s="8">
        <f>IF('1. Raming met kostenposten'!H41="Categorie B",'1. Raming met kostenposten'!G41,0)</f>
        <v>0</v>
      </c>
      <c r="K41" s="8">
        <f>IF('1. Raming met kostenposten'!H41="Categorie C",'1. Raming met kostenposten'!G41,0)</f>
        <v>0</v>
      </c>
      <c r="L41" s="8">
        <f>IF('1. Raming met kostenposten'!H41="Categorie D",'1. Raming met kostenposten'!G41,0)</f>
        <v>0</v>
      </c>
      <c r="M41" s="48" t="s">
        <v>99</v>
      </c>
    </row>
    <row r="42" spans="2:13" ht="17.850000000000001" customHeight="1" x14ac:dyDescent="0.2">
      <c r="B42" s="152">
        <v>100430</v>
      </c>
      <c r="C42" s="156" t="s">
        <v>147</v>
      </c>
      <c r="D42" s="154">
        <v>6695.7</v>
      </c>
      <c r="E42" s="152" t="s">
        <v>125</v>
      </c>
      <c r="F42" s="155">
        <v>2.5</v>
      </c>
      <c r="G42" s="7">
        <f t="shared" si="0"/>
        <v>16739.25</v>
      </c>
      <c r="H42" s="152" t="s">
        <v>99</v>
      </c>
      <c r="I42" s="8">
        <f>IF('1. Raming met kostenposten'!H42="Categorie A",'1. Raming met kostenposten'!G42,0)</f>
        <v>0</v>
      </c>
      <c r="J42" s="8">
        <f>IF('1. Raming met kostenposten'!H42="Categorie B",'1. Raming met kostenposten'!G42,0)</f>
        <v>0</v>
      </c>
      <c r="K42" s="8">
        <f>IF('1. Raming met kostenposten'!H42="Categorie C",'1. Raming met kostenposten'!G42,0)</f>
        <v>0</v>
      </c>
      <c r="L42" s="8">
        <f>IF('1. Raming met kostenposten'!H42="Categorie D",'1. Raming met kostenposten'!G42,0)</f>
        <v>0</v>
      </c>
      <c r="M42" s="48" t="s">
        <v>99</v>
      </c>
    </row>
    <row r="43" spans="2:13" ht="17.850000000000001" customHeight="1" x14ac:dyDescent="0.2">
      <c r="B43" s="152">
        <v>100440</v>
      </c>
      <c r="C43" s="156" t="s">
        <v>148</v>
      </c>
      <c r="D43" s="154">
        <v>532.13</v>
      </c>
      <c r="E43" s="152" t="s">
        <v>149</v>
      </c>
      <c r="F43" s="155">
        <v>7.5</v>
      </c>
      <c r="G43" s="7">
        <f t="shared" si="0"/>
        <v>3990.9749999999999</v>
      </c>
      <c r="H43" s="152" t="s">
        <v>99</v>
      </c>
      <c r="I43" s="8">
        <f>IF('1. Raming met kostenposten'!H43="Categorie A",'1. Raming met kostenposten'!G43,0)</f>
        <v>0</v>
      </c>
      <c r="J43" s="8">
        <f>IF('1. Raming met kostenposten'!H43="Categorie B",'1. Raming met kostenposten'!G43,0)</f>
        <v>0</v>
      </c>
      <c r="K43" s="8">
        <f>IF('1. Raming met kostenposten'!H43="Categorie C",'1. Raming met kostenposten'!G43,0)</f>
        <v>0</v>
      </c>
      <c r="L43" s="8">
        <f>IF('1. Raming met kostenposten'!H43="Categorie D",'1. Raming met kostenposten'!G43,0)</f>
        <v>0</v>
      </c>
      <c r="M43" s="48" t="s">
        <v>99</v>
      </c>
    </row>
    <row r="44" spans="2:13" ht="17.850000000000001" customHeight="1" x14ac:dyDescent="0.2">
      <c r="B44" s="152">
        <v>100450</v>
      </c>
      <c r="C44" s="156" t="s">
        <v>150</v>
      </c>
      <c r="D44" s="154">
        <v>1141.8</v>
      </c>
      <c r="E44" s="152" t="s">
        <v>149</v>
      </c>
      <c r="F44" s="155">
        <v>2</v>
      </c>
      <c r="G44" s="7">
        <f t="shared" si="0"/>
        <v>2283.6</v>
      </c>
      <c r="H44" s="152" t="s">
        <v>99</v>
      </c>
      <c r="I44" s="8">
        <f>IF('1. Raming met kostenposten'!H44="Categorie A",'1. Raming met kostenposten'!G44,0)</f>
        <v>0</v>
      </c>
      <c r="J44" s="8">
        <f>IF('1. Raming met kostenposten'!H44="Categorie B",'1. Raming met kostenposten'!G44,0)</f>
        <v>0</v>
      </c>
      <c r="K44" s="8">
        <f>IF('1. Raming met kostenposten'!H44="Categorie C",'1. Raming met kostenposten'!G44,0)</f>
        <v>0</v>
      </c>
      <c r="L44" s="8">
        <f>IF('1. Raming met kostenposten'!H44="Categorie D",'1. Raming met kostenposten'!G44,0)</f>
        <v>0</v>
      </c>
      <c r="M44" s="48" t="s">
        <v>99</v>
      </c>
    </row>
    <row r="45" spans="2:13" ht="17.850000000000001" customHeight="1" x14ac:dyDescent="0.2">
      <c r="B45" s="152">
        <v>100460</v>
      </c>
      <c r="C45" s="156" t="s">
        <v>151</v>
      </c>
      <c r="D45" s="154">
        <v>575</v>
      </c>
      <c r="E45" s="152" t="s">
        <v>125</v>
      </c>
      <c r="F45" s="155">
        <v>3.5</v>
      </c>
      <c r="G45" s="7">
        <f t="shared" si="0"/>
        <v>2012.5</v>
      </c>
      <c r="H45" s="152" t="s">
        <v>99</v>
      </c>
      <c r="I45" s="8">
        <f>IF('1. Raming met kostenposten'!H45="Categorie A",'1. Raming met kostenposten'!G45,0)</f>
        <v>0</v>
      </c>
      <c r="J45" s="8">
        <f>IF('1. Raming met kostenposten'!H45="Categorie B",'1. Raming met kostenposten'!G45,0)</f>
        <v>0</v>
      </c>
      <c r="K45" s="8">
        <f>IF('1. Raming met kostenposten'!H45="Categorie C",'1. Raming met kostenposten'!G45,0)</f>
        <v>0</v>
      </c>
      <c r="L45" s="8">
        <f>IF('1. Raming met kostenposten'!H45="Categorie D",'1. Raming met kostenposten'!G45,0)</f>
        <v>0</v>
      </c>
      <c r="M45" s="48" t="s">
        <v>99</v>
      </c>
    </row>
    <row r="46" spans="2:13" ht="17.850000000000001" customHeight="1" x14ac:dyDescent="0.2">
      <c r="B46" s="152">
        <v>100480</v>
      </c>
      <c r="C46" s="156" t="s">
        <v>152</v>
      </c>
      <c r="D46" s="154">
        <v>395</v>
      </c>
      <c r="E46" s="152" t="s">
        <v>125</v>
      </c>
      <c r="F46" s="155">
        <v>3.5</v>
      </c>
      <c r="G46" s="7">
        <f t="shared" si="0"/>
        <v>1382.5</v>
      </c>
      <c r="H46" s="152" t="s">
        <v>99</v>
      </c>
      <c r="I46" s="8">
        <f>IF('1. Raming met kostenposten'!H46="Categorie A",'1. Raming met kostenposten'!G46,0)</f>
        <v>0</v>
      </c>
      <c r="J46" s="8">
        <f>IF('1. Raming met kostenposten'!H46="Categorie B",'1. Raming met kostenposten'!G46,0)</f>
        <v>0</v>
      </c>
      <c r="K46" s="8">
        <f>IF('1. Raming met kostenposten'!H46="Categorie C",'1. Raming met kostenposten'!G46,0)</f>
        <v>0</v>
      </c>
      <c r="L46" s="8">
        <f>IF('1. Raming met kostenposten'!H46="Categorie D",'1. Raming met kostenposten'!G46,0)</f>
        <v>0</v>
      </c>
      <c r="M46" s="48" t="s">
        <v>99</v>
      </c>
    </row>
    <row r="47" spans="2:13" ht="17.850000000000001" customHeight="1" x14ac:dyDescent="0.2">
      <c r="B47" s="152">
        <v>100520</v>
      </c>
      <c r="C47" s="156" t="s">
        <v>153</v>
      </c>
      <c r="D47" s="154">
        <v>3</v>
      </c>
      <c r="E47" s="152" t="s">
        <v>135</v>
      </c>
      <c r="F47" s="155">
        <v>100</v>
      </c>
      <c r="G47" s="7">
        <f t="shared" si="0"/>
        <v>300</v>
      </c>
      <c r="H47" s="152" t="s">
        <v>99</v>
      </c>
      <c r="I47" s="8">
        <f>IF('1. Raming met kostenposten'!H47="Categorie A",'1. Raming met kostenposten'!G47,0)</f>
        <v>0</v>
      </c>
      <c r="J47" s="8">
        <f>IF('1. Raming met kostenposten'!H47="Categorie B",'1. Raming met kostenposten'!G47,0)</f>
        <v>0</v>
      </c>
      <c r="K47" s="8">
        <f>IF('1. Raming met kostenposten'!H47="Categorie C",'1. Raming met kostenposten'!G47,0)</f>
        <v>0</v>
      </c>
      <c r="L47" s="8">
        <f>IF('1. Raming met kostenposten'!H47="Categorie D",'1. Raming met kostenposten'!G47,0)</f>
        <v>0</v>
      </c>
      <c r="M47" s="48" t="s">
        <v>99</v>
      </c>
    </row>
    <row r="48" spans="2:13" ht="17.850000000000001" customHeight="1" x14ac:dyDescent="0.2">
      <c r="B48" s="152"/>
      <c r="C48" s="156"/>
      <c r="D48" s="154"/>
      <c r="E48" s="152"/>
      <c r="F48" s="157"/>
      <c r="G48" s="7">
        <f t="shared" si="0"/>
        <v>0</v>
      </c>
      <c r="H48" s="152"/>
      <c r="I48" s="8">
        <f>IF('1. Raming met kostenposten'!H48="Categorie A",'1. Raming met kostenposten'!G48,0)</f>
        <v>0</v>
      </c>
      <c r="J48" s="8">
        <f>IF('1. Raming met kostenposten'!H48="Categorie B",'1. Raming met kostenposten'!G48,0)</f>
        <v>0</v>
      </c>
      <c r="K48" s="8">
        <f>IF('1. Raming met kostenposten'!H48="Categorie C",'1. Raming met kostenposten'!G48,0)</f>
        <v>0</v>
      </c>
      <c r="L48" s="8">
        <f>IF('1. Raming met kostenposten'!H48="Categorie D",'1. Raming met kostenposten'!G48,0)</f>
        <v>0</v>
      </c>
      <c r="M48" s="48" t="s">
        <v>99</v>
      </c>
    </row>
    <row r="49" spans="2:13" ht="17.850000000000001" customHeight="1" x14ac:dyDescent="0.2">
      <c r="B49" s="152">
        <v>2</v>
      </c>
      <c r="C49" s="153" t="s">
        <v>154</v>
      </c>
      <c r="D49" s="154"/>
      <c r="E49" s="152"/>
      <c r="F49" s="157"/>
      <c r="G49" s="7">
        <f t="shared" si="0"/>
        <v>0</v>
      </c>
      <c r="H49" s="152"/>
      <c r="I49" s="8">
        <f>IF('1. Raming met kostenposten'!H49="Categorie A",'1. Raming met kostenposten'!G49,0)</f>
        <v>0</v>
      </c>
      <c r="J49" s="8">
        <f>IF('1. Raming met kostenposten'!H49="Categorie B",'1. Raming met kostenposten'!G49,0)</f>
        <v>0</v>
      </c>
      <c r="K49" s="8">
        <f>IF('1. Raming met kostenposten'!H49="Categorie C",'1. Raming met kostenposten'!G49,0)</f>
        <v>0</v>
      </c>
      <c r="L49" s="8">
        <f>IF('1. Raming met kostenposten'!H49="Categorie D",'1. Raming met kostenposten'!G49,0)</f>
        <v>0</v>
      </c>
      <c r="M49" s="48" t="s">
        <v>99</v>
      </c>
    </row>
    <row r="50" spans="2:13" ht="17.850000000000001" customHeight="1" x14ac:dyDescent="0.2">
      <c r="B50" s="152">
        <v>200100</v>
      </c>
      <c r="C50" s="156" t="s">
        <v>155</v>
      </c>
      <c r="D50" s="154">
        <v>6200</v>
      </c>
      <c r="E50" s="152" t="s">
        <v>149</v>
      </c>
      <c r="F50" s="155">
        <v>3</v>
      </c>
      <c r="G50" s="7">
        <f t="shared" si="0"/>
        <v>18600</v>
      </c>
      <c r="H50" s="152" t="s">
        <v>99</v>
      </c>
      <c r="I50" s="8">
        <f>IF('1. Raming met kostenposten'!H50="Categorie A",'1. Raming met kostenposten'!G50,0)</f>
        <v>0</v>
      </c>
      <c r="J50" s="8">
        <f>IF('1. Raming met kostenposten'!H50="Categorie B",'1. Raming met kostenposten'!G50,0)</f>
        <v>0</v>
      </c>
      <c r="K50" s="8">
        <f>IF('1. Raming met kostenposten'!H50="Categorie C",'1. Raming met kostenposten'!G50,0)</f>
        <v>0</v>
      </c>
      <c r="L50" s="8">
        <f>IF('1. Raming met kostenposten'!H50="Categorie D",'1. Raming met kostenposten'!G50,0)</f>
        <v>0</v>
      </c>
      <c r="M50" s="48" t="s">
        <v>99</v>
      </c>
    </row>
    <row r="51" spans="2:13" ht="17.850000000000001" customHeight="1" x14ac:dyDescent="0.2">
      <c r="B51" s="152">
        <v>200110</v>
      </c>
      <c r="C51" s="156" t="s">
        <v>156</v>
      </c>
      <c r="D51" s="154">
        <v>1370</v>
      </c>
      <c r="E51" s="152" t="s">
        <v>149</v>
      </c>
      <c r="F51" s="155">
        <v>8</v>
      </c>
      <c r="G51" s="7">
        <f t="shared" ref="G51:G116" si="1">D51*F51</f>
        <v>10960</v>
      </c>
      <c r="H51" s="152" t="s">
        <v>99</v>
      </c>
      <c r="I51" s="8">
        <f>IF('1. Raming met kostenposten'!H51="Categorie A",'1. Raming met kostenposten'!G51,0)</f>
        <v>0</v>
      </c>
      <c r="J51" s="8">
        <f>IF('1. Raming met kostenposten'!H51="Categorie B",'1. Raming met kostenposten'!G51,0)</f>
        <v>0</v>
      </c>
      <c r="K51" s="8">
        <f>IF('1. Raming met kostenposten'!H51="Categorie C",'1. Raming met kostenposten'!G51,0)</f>
        <v>0</v>
      </c>
      <c r="L51" s="8">
        <f>IF('1. Raming met kostenposten'!H51="Categorie D",'1. Raming met kostenposten'!G51,0)</f>
        <v>0</v>
      </c>
      <c r="M51" s="48" t="s">
        <v>99</v>
      </c>
    </row>
    <row r="52" spans="2:13" ht="17.850000000000001" customHeight="1" x14ac:dyDescent="0.2">
      <c r="B52" s="152">
        <v>200120</v>
      </c>
      <c r="C52" s="156" t="s">
        <v>157</v>
      </c>
      <c r="D52" s="154">
        <v>380</v>
      </c>
      <c r="E52" s="152" t="s">
        <v>149</v>
      </c>
      <c r="F52" s="155">
        <v>20</v>
      </c>
      <c r="G52" s="7">
        <f t="shared" si="1"/>
        <v>7600</v>
      </c>
      <c r="H52" s="152" t="s">
        <v>99</v>
      </c>
      <c r="I52" s="8">
        <f>IF('1. Raming met kostenposten'!H52="Categorie A",'1. Raming met kostenposten'!G52,0)</f>
        <v>0</v>
      </c>
      <c r="J52" s="8">
        <f>IF('1. Raming met kostenposten'!H52="Categorie B",'1. Raming met kostenposten'!G52,0)</f>
        <v>0</v>
      </c>
      <c r="K52" s="8">
        <f>IF('1. Raming met kostenposten'!H52="Categorie C",'1. Raming met kostenposten'!G52,0)</f>
        <v>0</v>
      </c>
      <c r="L52" s="8">
        <f>IF('1. Raming met kostenposten'!H52="Categorie D",'1. Raming met kostenposten'!G52,0)</f>
        <v>0</v>
      </c>
      <c r="M52" s="48" t="s">
        <v>99</v>
      </c>
    </row>
    <row r="53" spans="2:13" ht="17.850000000000001" customHeight="1" x14ac:dyDescent="0.2">
      <c r="B53" s="152">
        <v>200130</v>
      </c>
      <c r="C53" s="158" t="s">
        <v>158</v>
      </c>
      <c r="D53" s="154">
        <v>39</v>
      </c>
      <c r="E53" s="152" t="s">
        <v>149</v>
      </c>
      <c r="F53" s="155">
        <v>50</v>
      </c>
      <c r="G53" s="7">
        <f t="shared" si="1"/>
        <v>1950</v>
      </c>
      <c r="H53" s="152" t="s">
        <v>99</v>
      </c>
      <c r="I53" s="8">
        <f>IF('1. Raming met kostenposten'!H53="Categorie A",'1. Raming met kostenposten'!G53,0)</f>
        <v>0</v>
      </c>
      <c r="J53" s="8">
        <f>IF('1. Raming met kostenposten'!H53="Categorie B",'1. Raming met kostenposten'!G53,0)</f>
        <v>0</v>
      </c>
      <c r="K53" s="8">
        <f>IF('1. Raming met kostenposten'!H53="Categorie C",'1. Raming met kostenposten'!G53,0)</f>
        <v>0</v>
      </c>
      <c r="L53" s="8">
        <f>IF('1. Raming met kostenposten'!H53="Categorie D",'1. Raming met kostenposten'!G53,0)</f>
        <v>0</v>
      </c>
      <c r="M53" s="48" t="s">
        <v>99</v>
      </c>
    </row>
    <row r="54" spans="2:13" ht="17.850000000000001" customHeight="1" x14ac:dyDescent="0.2">
      <c r="B54" s="152">
        <v>200140</v>
      </c>
      <c r="C54" s="158" t="s">
        <v>159</v>
      </c>
      <c r="D54" s="154">
        <v>50</v>
      </c>
      <c r="E54" s="152" t="s">
        <v>149</v>
      </c>
      <c r="F54" s="155">
        <v>103</v>
      </c>
      <c r="G54" s="7">
        <f t="shared" si="1"/>
        <v>5150</v>
      </c>
      <c r="H54" s="152" t="s">
        <v>99</v>
      </c>
      <c r="I54" s="8">
        <f>IF('1. Raming met kostenposten'!H54="Categorie A",'1. Raming met kostenposten'!G54,0)</f>
        <v>0</v>
      </c>
      <c r="J54" s="8">
        <f>IF('1. Raming met kostenposten'!H54="Categorie B",'1. Raming met kostenposten'!G54,0)</f>
        <v>0</v>
      </c>
      <c r="K54" s="8">
        <f>IF('1. Raming met kostenposten'!H54="Categorie C",'1. Raming met kostenposten'!G54,0)</f>
        <v>0</v>
      </c>
      <c r="L54" s="8">
        <f>IF('1. Raming met kostenposten'!H54="Categorie D",'1. Raming met kostenposten'!G54,0)</f>
        <v>0</v>
      </c>
      <c r="M54" s="48" t="s">
        <v>99</v>
      </c>
    </row>
    <row r="55" spans="2:13" ht="17.850000000000001" customHeight="1" x14ac:dyDescent="0.2">
      <c r="B55" s="152">
        <v>200150</v>
      </c>
      <c r="C55" s="159" t="s">
        <v>160</v>
      </c>
      <c r="D55" s="154">
        <v>901</v>
      </c>
      <c r="E55" s="152" t="s">
        <v>149</v>
      </c>
      <c r="F55" s="155">
        <v>16</v>
      </c>
      <c r="G55" s="7">
        <f t="shared" si="1"/>
        <v>14416</v>
      </c>
      <c r="H55" s="152" t="s">
        <v>99</v>
      </c>
      <c r="I55" s="8">
        <f>IF('1. Raming met kostenposten'!H55="Categorie A",'1. Raming met kostenposten'!G55,0)</f>
        <v>0</v>
      </c>
      <c r="J55" s="8">
        <f>IF('1. Raming met kostenposten'!H55="Categorie B",'1. Raming met kostenposten'!G55,0)</f>
        <v>0</v>
      </c>
      <c r="K55" s="8">
        <f>IF('1. Raming met kostenposten'!H55="Categorie C",'1. Raming met kostenposten'!G55,0)</f>
        <v>0</v>
      </c>
      <c r="L55" s="8">
        <f>IF('1. Raming met kostenposten'!H55="Categorie D",'1. Raming met kostenposten'!G55,0)</f>
        <v>0</v>
      </c>
      <c r="M55" s="48" t="s">
        <v>99</v>
      </c>
    </row>
    <row r="56" spans="2:13" ht="17.850000000000001" customHeight="1" x14ac:dyDescent="0.2">
      <c r="B56" s="152">
        <v>200160</v>
      </c>
      <c r="C56" s="156" t="s">
        <v>161</v>
      </c>
      <c r="D56" s="154">
        <v>6200</v>
      </c>
      <c r="E56" s="152" t="s">
        <v>149</v>
      </c>
      <c r="F56" s="155">
        <v>3</v>
      </c>
      <c r="G56" s="7">
        <f t="shared" si="1"/>
        <v>18600</v>
      </c>
      <c r="H56" s="152" t="s">
        <v>99</v>
      </c>
      <c r="I56" s="8">
        <f>IF('1. Raming met kostenposten'!H56="Categorie A",'1. Raming met kostenposten'!G56,0)</f>
        <v>0</v>
      </c>
      <c r="J56" s="8">
        <f>IF('1. Raming met kostenposten'!H56="Categorie B",'1. Raming met kostenposten'!G56,0)</f>
        <v>0</v>
      </c>
      <c r="K56" s="8">
        <f>IF('1. Raming met kostenposten'!H56="Categorie C",'1. Raming met kostenposten'!G56,0)</f>
        <v>0</v>
      </c>
      <c r="L56" s="8">
        <f>IF('1. Raming met kostenposten'!H56="Categorie D",'1. Raming met kostenposten'!G56,0)</f>
        <v>0</v>
      </c>
      <c r="M56" s="48" t="s">
        <v>99</v>
      </c>
    </row>
    <row r="57" spans="2:13" ht="17.850000000000001" customHeight="1" x14ac:dyDescent="0.2">
      <c r="B57" s="152">
        <v>200170</v>
      </c>
      <c r="C57" s="156" t="s">
        <v>162</v>
      </c>
      <c r="D57" s="154">
        <v>5000</v>
      </c>
      <c r="E57" s="152" t="s">
        <v>39</v>
      </c>
      <c r="F57" s="155">
        <v>1</v>
      </c>
      <c r="G57" s="7">
        <f t="shared" si="1"/>
        <v>5000</v>
      </c>
      <c r="H57" s="152" t="s">
        <v>99</v>
      </c>
      <c r="I57" s="8">
        <f>IF('1. Raming met kostenposten'!H57="Categorie A",'1. Raming met kostenposten'!G57,0)</f>
        <v>0</v>
      </c>
      <c r="J57" s="8">
        <f>IF('1. Raming met kostenposten'!H57="Categorie B",'1. Raming met kostenposten'!G57,0)</f>
        <v>0</v>
      </c>
      <c r="K57" s="8">
        <f>IF('1. Raming met kostenposten'!H57="Categorie C",'1. Raming met kostenposten'!G57,0)</f>
        <v>0</v>
      </c>
      <c r="L57" s="8">
        <f>IF('1. Raming met kostenposten'!H57="Categorie D",'1. Raming met kostenposten'!G57,0)</f>
        <v>0</v>
      </c>
      <c r="M57" s="48" t="s">
        <v>99</v>
      </c>
    </row>
    <row r="58" spans="2:13" ht="17.850000000000001" customHeight="1" x14ac:dyDescent="0.2">
      <c r="B58" s="152">
        <v>200180</v>
      </c>
      <c r="C58" s="156" t="s">
        <v>163</v>
      </c>
      <c r="D58" s="154">
        <v>80</v>
      </c>
      <c r="E58" s="152" t="s">
        <v>164</v>
      </c>
      <c r="F58" s="155">
        <v>40</v>
      </c>
      <c r="G58" s="7">
        <f t="shared" si="1"/>
        <v>3200</v>
      </c>
      <c r="H58" s="152" t="s">
        <v>99</v>
      </c>
      <c r="I58" s="8">
        <f>IF('1. Raming met kostenposten'!H58="Categorie A",'1. Raming met kostenposten'!G58,0)</f>
        <v>0</v>
      </c>
      <c r="J58" s="8">
        <f>IF('1. Raming met kostenposten'!H58="Categorie B",'1. Raming met kostenposten'!G58,0)</f>
        <v>0</v>
      </c>
      <c r="K58" s="8">
        <f>IF('1. Raming met kostenposten'!H58="Categorie C",'1. Raming met kostenposten'!G58,0)</f>
        <v>0</v>
      </c>
      <c r="L58" s="8">
        <f>IF('1. Raming met kostenposten'!H58="Categorie D",'1. Raming met kostenposten'!G58,0)</f>
        <v>0</v>
      </c>
      <c r="M58" s="48" t="s">
        <v>99</v>
      </c>
    </row>
    <row r="59" spans="2:13" ht="17.850000000000001" customHeight="1" x14ac:dyDescent="0.2">
      <c r="B59" s="152"/>
      <c r="C59" s="156"/>
      <c r="D59" s="154"/>
      <c r="E59" s="152"/>
      <c r="F59" s="155"/>
      <c r="G59" s="7">
        <f t="shared" si="1"/>
        <v>0</v>
      </c>
      <c r="H59" s="152"/>
      <c r="I59" s="8">
        <f>IF('1. Raming met kostenposten'!H59="Categorie A",'1. Raming met kostenposten'!G59,0)</f>
        <v>0</v>
      </c>
      <c r="J59" s="8">
        <f>IF('1. Raming met kostenposten'!H59="Categorie B",'1. Raming met kostenposten'!G59,0)</f>
        <v>0</v>
      </c>
      <c r="K59" s="8">
        <f>IF('1. Raming met kostenposten'!H59="Categorie C",'1. Raming met kostenposten'!G59,0)</f>
        <v>0</v>
      </c>
      <c r="L59" s="8">
        <f>IF('1. Raming met kostenposten'!H59="Categorie D",'1. Raming met kostenposten'!G59,0)</f>
        <v>0</v>
      </c>
      <c r="M59" s="48" t="s">
        <v>99</v>
      </c>
    </row>
    <row r="60" spans="2:13" ht="17.850000000000001" customHeight="1" x14ac:dyDescent="0.2">
      <c r="B60" s="160">
        <v>3</v>
      </c>
      <c r="C60" s="153" t="s">
        <v>165</v>
      </c>
      <c r="D60" s="154"/>
      <c r="E60" s="152"/>
      <c r="F60" s="155"/>
      <c r="G60" s="7">
        <f t="shared" si="1"/>
        <v>0</v>
      </c>
      <c r="H60" s="152"/>
      <c r="I60" s="8">
        <f>IF('1. Raming met kostenposten'!H60="Categorie A",'1. Raming met kostenposten'!G60,0)</f>
        <v>0</v>
      </c>
      <c r="J60" s="8">
        <f>IF('1. Raming met kostenposten'!H60="Categorie B",'1. Raming met kostenposten'!G60,0)</f>
        <v>0</v>
      </c>
      <c r="K60" s="8">
        <f>IF('1. Raming met kostenposten'!H60="Categorie C",'1. Raming met kostenposten'!G60,0)</f>
        <v>0</v>
      </c>
      <c r="L60" s="8">
        <f>IF('1. Raming met kostenposten'!H60="Categorie D",'1. Raming met kostenposten'!G60,0)</f>
        <v>0</v>
      </c>
      <c r="M60" s="48" t="s">
        <v>99</v>
      </c>
    </row>
    <row r="61" spans="2:13" ht="17.850000000000001" customHeight="1" x14ac:dyDescent="0.2">
      <c r="B61" s="152">
        <v>300010</v>
      </c>
      <c r="C61" s="156" t="s">
        <v>166</v>
      </c>
      <c r="D61" s="154">
        <v>800</v>
      </c>
      <c r="E61" s="152" t="s">
        <v>123</v>
      </c>
      <c r="F61" s="155">
        <v>30</v>
      </c>
      <c r="G61" s="7">
        <f t="shared" ref="G61:G84" si="2">D61*F61</f>
        <v>24000</v>
      </c>
      <c r="H61" s="152" t="s">
        <v>85</v>
      </c>
      <c r="I61" s="8">
        <f>IF('1. Raming met kostenposten'!H61="Categorie A",'1. Raming met kostenposten'!G61,0)</f>
        <v>0</v>
      </c>
      <c r="J61" s="8">
        <f>IF('1. Raming met kostenposten'!H61="Categorie B",'1. Raming met kostenposten'!G61,0)</f>
        <v>0</v>
      </c>
      <c r="K61" s="8">
        <f>IF('1. Raming met kostenposten'!H61="Categorie C",'1. Raming met kostenposten'!G61,0)</f>
        <v>0</v>
      </c>
      <c r="L61" s="8">
        <f>IF('1. Raming met kostenposten'!H61="Categorie D",'1. Raming met kostenposten'!G61,0)</f>
        <v>0</v>
      </c>
      <c r="M61" s="48" t="s">
        <v>99</v>
      </c>
    </row>
    <row r="62" spans="2:13" ht="17.850000000000001" customHeight="1" x14ac:dyDescent="0.2">
      <c r="B62" s="152">
        <v>300020</v>
      </c>
      <c r="C62" s="156" t="s">
        <v>167</v>
      </c>
      <c r="D62" s="154">
        <v>82</v>
      </c>
      <c r="E62" s="152" t="s">
        <v>123</v>
      </c>
      <c r="F62" s="155">
        <v>30</v>
      </c>
      <c r="G62" s="7">
        <f t="shared" si="2"/>
        <v>2460</v>
      </c>
      <c r="H62" s="152" t="s">
        <v>85</v>
      </c>
      <c r="I62" s="8">
        <f>IF('1. Raming met kostenposten'!H62="Categorie A",'1. Raming met kostenposten'!G62,0)</f>
        <v>0</v>
      </c>
      <c r="J62" s="8">
        <f>IF('1. Raming met kostenposten'!H62="Categorie B",'1. Raming met kostenposten'!G62,0)</f>
        <v>0</v>
      </c>
      <c r="K62" s="8">
        <f>IF('1. Raming met kostenposten'!H62="Categorie C",'1. Raming met kostenposten'!G62,0)</f>
        <v>0</v>
      </c>
      <c r="L62" s="8">
        <f>IF('1. Raming met kostenposten'!H62="Categorie D",'1. Raming met kostenposten'!G62,0)</f>
        <v>0</v>
      </c>
      <c r="M62" s="48" t="s">
        <v>99</v>
      </c>
    </row>
    <row r="63" spans="2:13" ht="17.850000000000001" customHeight="1" x14ac:dyDescent="0.2">
      <c r="B63" s="152">
        <v>300030</v>
      </c>
      <c r="C63" s="156" t="s">
        <v>168</v>
      </c>
      <c r="D63" s="154">
        <v>350</v>
      </c>
      <c r="E63" s="152" t="s">
        <v>123</v>
      </c>
      <c r="F63" s="155">
        <v>225</v>
      </c>
      <c r="G63" s="7">
        <f t="shared" si="2"/>
        <v>78750</v>
      </c>
      <c r="H63" s="152" t="s">
        <v>85</v>
      </c>
      <c r="I63" s="8">
        <f>IF('1. Raming met kostenposten'!H63="Categorie A",'1. Raming met kostenposten'!G63,0)</f>
        <v>0</v>
      </c>
      <c r="J63" s="8">
        <f>IF('1. Raming met kostenposten'!H63="Categorie B",'1. Raming met kostenposten'!G63,0)</f>
        <v>0</v>
      </c>
      <c r="K63" s="8">
        <f>IF('1. Raming met kostenposten'!H63="Categorie C",'1. Raming met kostenposten'!G63,0)</f>
        <v>0</v>
      </c>
      <c r="L63" s="8">
        <f>IF('1. Raming met kostenposten'!H63="Categorie D",'1. Raming met kostenposten'!G63,0)</f>
        <v>0</v>
      </c>
      <c r="M63" s="48" t="s">
        <v>99</v>
      </c>
    </row>
    <row r="64" spans="2:13" ht="17.850000000000001" customHeight="1" x14ac:dyDescent="0.2">
      <c r="B64" s="152">
        <v>300040</v>
      </c>
      <c r="C64" s="156" t="s">
        <v>169</v>
      </c>
      <c r="D64" s="154">
        <v>76</v>
      </c>
      <c r="E64" s="152" t="s">
        <v>123</v>
      </c>
      <c r="F64" s="155">
        <v>270</v>
      </c>
      <c r="G64" s="7">
        <f>D64*F64</f>
        <v>20520</v>
      </c>
      <c r="H64" s="152" t="s">
        <v>85</v>
      </c>
      <c r="I64" s="8">
        <f>IF('1. Raming met kostenposten'!H64="Categorie A",'1. Raming met kostenposten'!G64,0)</f>
        <v>0</v>
      </c>
      <c r="J64" s="8">
        <f>IF('1. Raming met kostenposten'!H64="Categorie B",'1. Raming met kostenposten'!G64,0)</f>
        <v>0</v>
      </c>
      <c r="K64" s="8">
        <f>IF('1. Raming met kostenposten'!H64="Categorie C",'1. Raming met kostenposten'!G64,0)</f>
        <v>0</v>
      </c>
      <c r="L64" s="8">
        <f>IF('1. Raming met kostenposten'!H64="Categorie D",'1. Raming met kostenposten'!G64,0)</f>
        <v>0</v>
      </c>
      <c r="M64" s="48" t="s">
        <v>99</v>
      </c>
    </row>
    <row r="65" spans="2:13" ht="17.850000000000001" customHeight="1" x14ac:dyDescent="0.2">
      <c r="B65" s="152">
        <v>300050</v>
      </c>
      <c r="C65" s="156" t="s">
        <v>170</v>
      </c>
      <c r="D65" s="154">
        <v>360</v>
      </c>
      <c r="E65" s="152" t="s">
        <v>123</v>
      </c>
      <c r="F65" s="155">
        <v>160</v>
      </c>
      <c r="G65" s="7">
        <f t="shared" si="2"/>
        <v>57600</v>
      </c>
      <c r="H65" s="152" t="s">
        <v>85</v>
      </c>
      <c r="I65" s="8">
        <f>IF('1. Raming met kostenposten'!H65="Categorie A",'1. Raming met kostenposten'!G65,0)</f>
        <v>0</v>
      </c>
      <c r="J65" s="8">
        <f>IF('1. Raming met kostenposten'!H65="Categorie B",'1. Raming met kostenposten'!G65,0)</f>
        <v>0</v>
      </c>
      <c r="K65" s="8">
        <f>IF('1. Raming met kostenposten'!H65="Categorie C",'1. Raming met kostenposten'!G65,0)</f>
        <v>0</v>
      </c>
      <c r="L65" s="8">
        <f>IF('1. Raming met kostenposten'!H65="Categorie D",'1. Raming met kostenposten'!G65,0)</f>
        <v>0</v>
      </c>
      <c r="M65" s="48" t="s">
        <v>99</v>
      </c>
    </row>
    <row r="66" spans="2:13" ht="17.850000000000001" customHeight="1" x14ac:dyDescent="0.2">
      <c r="B66" s="152">
        <v>300060</v>
      </c>
      <c r="C66" s="156" t="s">
        <v>171</v>
      </c>
      <c r="D66" s="154">
        <v>12</v>
      </c>
      <c r="E66" s="152" t="s">
        <v>123</v>
      </c>
      <c r="F66" s="155">
        <v>35</v>
      </c>
      <c r="G66" s="7">
        <f>D66*F66</f>
        <v>420</v>
      </c>
      <c r="H66" s="152" t="s">
        <v>85</v>
      </c>
      <c r="I66" s="8">
        <f>IF('1. Raming met kostenposten'!H66="Categorie A",'1. Raming met kostenposten'!G66,0)</f>
        <v>0</v>
      </c>
      <c r="J66" s="8">
        <f>IF('1. Raming met kostenposten'!H66="Categorie B",'1. Raming met kostenposten'!G66,0)</f>
        <v>0</v>
      </c>
      <c r="K66" s="8">
        <f>IF('1. Raming met kostenposten'!H66="Categorie C",'1. Raming met kostenposten'!G66,0)</f>
        <v>0</v>
      </c>
      <c r="L66" s="8">
        <f>IF('1. Raming met kostenposten'!H66="Categorie D",'1. Raming met kostenposten'!G66,0)</f>
        <v>0</v>
      </c>
      <c r="M66" s="48" t="s">
        <v>99</v>
      </c>
    </row>
    <row r="67" spans="2:13" ht="17.850000000000001" customHeight="1" x14ac:dyDescent="0.2">
      <c r="B67" s="152">
        <v>300070</v>
      </c>
      <c r="C67" s="156" t="s">
        <v>172</v>
      </c>
      <c r="D67" s="154">
        <v>9</v>
      </c>
      <c r="E67" s="152" t="s">
        <v>123</v>
      </c>
      <c r="F67" s="155">
        <v>40</v>
      </c>
      <c r="G67" s="7">
        <f>D67*F67</f>
        <v>360</v>
      </c>
      <c r="H67" s="152" t="s">
        <v>85</v>
      </c>
      <c r="I67" s="8">
        <f>IF('1. Raming met kostenposten'!H67="Categorie A",'1. Raming met kostenposten'!G67,0)</f>
        <v>0</v>
      </c>
      <c r="J67" s="8">
        <f>IF('1. Raming met kostenposten'!H67="Categorie B",'1. Raming met kostenposten'!G67,0)</f>
        <v>0</v>
      </c>
      <c r="K67" s="8">
        <f>IF('1. Raming met kostenposten'!H67="Categorie C",'1. Raming met kostenposten'!G67,0)</f>
        <v>0</v>
      </c>
      <c r="L67" s="8">
        <f>IF('1. Raming met kostenposten'!H67="Categorie D",'1. Raming met kostenposten'!G67,0)</f>
        <v>0</v>
      </c>
      <c r="M67" s="48" t="s">
        <v>99</v>
      </c>
    </row>
    <row r="68" spans="2:13" ht="17.850000000000001" customHeight="1" x14ac:dyDescent="0.2">
      <c r="B68" s="152">
        <v>300080</v>
      </c>
      <c r="C68" s="156" t="s">
        <v>173</v>
      </c>
      <c r="D68" s="154">
        <v>13</v>
      </c>
      <c r="E68" s="152" t="s">
        <v>135</v>
      </c>
      <c r="F68" s="155">
        <v>700</v>
      </c>
      <c r="G68" s="7">
        <f t="shared" si="2"/>
        <v>9100</v>
      </c>
      <c r="H68" s="152" t="s">
        <v>85</v>
      </c>
      <c r="I68" s="8">
        <f>IF('1. Raming met kostenposten'!H68="Categorie A",'1. Raming met kostenposten'!G68,0)</f>
        <v>0</v>
      </c>
      <c r="J68" s="8">
        <f>IF('1. Raming met kostenposten'!H68="Categorie B",'1. Raming met kostenposten'!G68,0)</f>
        <v>0</v>
      </c>
      <c r="K68" s="8">
        <f>IF('1. Raming met kostenposten'!H68="Categorie C",'1. Raming met kostenposten'!G68,0)</f>
        <v>0</v>
      </c>
      <c r="L68" s="8">
        <f>IF('1. Raming met kostenposten'!H68="Categorie D",'1. Raming met kostenposten'!G68,0)</f>
        <v>0</v>
      </c>
      <c r="M68" s="48" t="s">
        <v>99</v>
      </c>
    </row>
    <row r="69" spans="2:13" ht="17.850000000000001" customHeight="1" x14ac:dyDescent="0.2">
      <c r="B69" s="152">
        <v>300090</v>
      </c>
      <c r="C69" s="156" t="s">
        <v>174</v>
      </c>
      <c r="D69" s="154">
        <v>4</v>
      </c>
      <c r="E69" s="152" t="s">
        <v>135</v>
      </c>
      <c r="F69" s="155">
        <v>800</v>
      </c>
      <c r="G69" s="7">
        <f t="shared" si="2"/>
        <v>3200</v>
      </c>
      <c r="H69" s="152" t="s">
        <v>85</v>
      </c>
      <c r="I69" s="8">
        <f>IF('1. Raming met kostenposten'!H69="Categorie A",'1. Raming met kostenposten'!G69,0)</f>
        <v>0</v>
      </c>
      <c r="J69" s="8">
        <f>IF('1. Raming met kostenposten'!H69="Categorie B",'1. Raming met kostenposten'!G69,0)</f>
        <v>0</v>
      </c>
      <c r="K69" s="8">
        <f>IF('1. Raming met kostenposten'!H69="Categorie C",'1. Raming met kostenposten'!G69,0)</f>
        <v>0</v>
      </c>
      <c r="L69" s="8">
        <f>IF('1. Raming met kostenposten'!H69="Categorie D",'1. Raming met kostenposten'!G69,0)</f>
        <v>0</v>
      </c>
      <c r="M69" s="48" t="s">
        <v>99</v>
      </c>
    </row>
    <row r="70" spans="2:13" ht="17.850000000000001" customHeight="1" x14ac:dyDescent="0.2">
      <c r="B70" s="152">
        <v>300100</v>
      </c>
      <c r="C70" s="156" t="s">
        <v>175</v>
      </c>
      <c r="D70" s="154">
        <v>8</v>
      </c>
      <c r="E70" s="152" t="s">
        <v>135</v>
      </c>
      <c r="F70" s="155">
        <v>1000</v>
      </c>
      <c r="G70" s="7">
        <f t="shared" si="2"/>
        <v>8000</v>
      </c>
      <c r="H70" s="152" t="s">
        <v>85</v>
      </c>
      <c r="I70" s="8">
        <f>IF('1. Raming met kostenposten'!H70="Categorie A",'1. Raming met kostenposten'!G70,0)</f>
        <v>0</v>
      </c>
      <c r="J70" s="8">
        <f>IF('1. Raming met kostenposten'!H70="Categorie B",'1. Raming met kostenposten'!G70,0)</f>
        <v>0</v>
      </c>
      <c r="K70" s="8">
        <f>IF('1. Raming met kostenposten'!H70="Categorie C",'1. Raming met kostenposten'!G70,0)</f>
        <v>0</v>
      </c>
      <c r="L70" s="8">
        <f>IF('1. Raming met kostenposten'!H70="Categorie D",'1. Raming met kostenposten'!G70,0)</f>
        <v>0</v>
      </c>
      <c r="M70" s="48" t="s">
        <v>99</v>
      </c>
    </row>
    <row r="71" spans="2:13" ht="17.850000000000001" customHeight="1" x14ac:dyDescent="0.2">
      <c r="B71" s="152">
        <v>300110</v>
      </c>
      <c r="C71" s="156" t="s">
        <v>176</v>
      </c>
      <c r="D71" s="154">
        <v>3</v>
      </c>
      <c r="E71" s="152" t="s">
        <v>135</v>
      </c>
      <c r="F71" s="155">
        <v>1250</v>
      </c>
      <c r="G71" s="7">
        <f t="shared" si="2"/>
        <v>3750</v>
      </c>
      <c r="H71" s="152" t="s">
        <v>85</v>
      </c>
      <c r="I71" s="8">
        <f>IF('1. Raming met kostenposten'!H71="Categorie A",'1. Raming met kostenposten'!G71,0)</f>
        <v>0</v>
      </c>
      <c r="J71" s="8">
        <f>IF('1. Raming met kostenposten'!H71="Categorie B",'1. Raming met kostenposten'!G71,0)</f>
        <v>0</v>
      </c>
      <c r="K71" s="8">
        <f>IF('1. Raming met kostenposten'!H71="Categorie C",'1. Raming met kostenposten'!G71,0)</f>
        <v>0</v>
      </c>
      <c r="L71" s="8">
        <f>IF('1. Raming met kostenposten'!H71="Categorie D",'1. Raming met kostenposten'!G71,0)</f>
        <v>0</v>
      </c>
      <c r="M71" s="48" t="s">
        <v>99</v>
      </c>
    </row>
    <row r="72" spans="2:13" ht="17.850000000000001" customHeight="1" x14ac:dyDescent="0.2">
      <c r="B72" s="152">
        <v>300120</v>
      </c>
      <c r="C72" s="156" t="s">
        <v>177</v>
      </c>
      <c r="D72" s="154">
        <v>7</v>
      </c>
      <c r="E72" s="152" t="s">
        <v>135</v>
      </c>
      <c r="F72" s="155">
        <v>800</v>
      </c>
      <c r="G72" s="7">
        <f t="shared" si="2"/>
        <v>5600</v>
      </c>
      <c r="H72" s="152" t="s">
        <v>85</v>
      </c>
      <c r="I72" s="8">
        <f>IF('1. Raming met kostenposten'!H72="Categorie A",'1. Raming met kostenposten'!G72,0)</f>
        <v>0</v>
      </c>
      <c r="J72" s="8">
        <f>IF('1. Raming met kostenposten'!H72="Categorie B",'1. Raming met kostenposten'!G72,0)</f>
        <v>0</v>
      </c>
      <c r="K72" s="8">
        <f>IF('1. Raming met kostenposten'!H72="Categorie C",'1. Raming met kostenposten'!G72,0)</f>
        <v>0</v>
      </c>
      <c r="L72" s="8">
        <f>IF('1. Raming met kostenposten'!H72="Categorie D",'1. Raming met kostenposten'!G72,0)</f>
        <v>0</v>
      </c>
      <c r="M72" s="48" t="s">
        <v>99</v>
      </c>
    </row>
    <row r="73" spans="2:13" ht="17.850000000000001" customHeight="1" x14ac:dyDescent="0.2">
      <c r="B73" s="152">
        <v>300130</v>
      </c>
      <c r="C73" s="156" t="s">
        <v>178</v>
      </c>
      <c r="D73" s="154">
        <v>26</v>
      </c>
      <c r="E73" s="152" t="s">
        <v>135</v>
      </c>
      <c r="F73" s="155">
        <v>410</v>
      </c>
      <c r="G73" s="7">
        <f t="shared" si="2"/>
        <v>10660</v>
      </c>
      <c r="H73" s="152" t="s">
        <v>85</v>
      </c>
      <c r="I73" s="8">
        <f>IF('1. Raming met kostenposten'!H73="Categorie A",'1. Raming met kostenposten'!G73,0)</f>
        <v>0</v>
      </c>
      <c r="J73" s="8">
        <f>IF('1. Raming met kostenposten'!H73="Categorie B",'1. Raming met kostenposten'!G73,0)</f>
        <v>0</v>
      </c>
      <c r="K73" s="8">
        <f>IF('1. Raming met kostenposten'!H73="Categorie C",'1. Raming met kostenposten'!G73,0)</f>
        <v>0</v>
      </c>
      <c r="L73" s="8">
        <f>IF('1. Raming met kostenposten'!H73="Categorie D",'1. Raming met kostenposten'!G73,0)</f>
        <v>0</v>
      </c>
      <c r="M73" s="48" t="s">
        <v>99</v>
      </c>
    </row>
    <row r="74" spans="2:13" ht="17.850000000000001" customHeight="1" x14ac:dyDescent="0.2">
      <c r="B74" s="152">
        <v>300140</v>
      </c>
      <c r="C74" s="156" t="s">
        <v>179</v>
      </c>
      <c r="D74" s="154">
        <v>64</v>
      </c>
      <c r="E74" s="152" t="s">
        <v>135</v>
      </c>
      <c r="F74" s="155">
        <v>410</v>
      </c>
      <c r="G74" s="7">
        <f>D74*F74</f>
        <v>26240</v>
      </c>
      <c r="H74" s="152" t="s">
        <v>85</v>
      </c>
      <c r="I74" s="8">
        <f>IF('1. Raming met kostenposten'!H74="Categorie A",'1. Raming met kostenposten'!G74,0)</f>
        <v>0</v>
      </c>
      <c r="J74" s="8">
        <f>IF('1. Raming met kostenposten'!H74="Categorie B",'1. Raming met kostenposten'!G74,0)</f>
        <v>0</v>
      </c>
      <c r="K74" s="8">
        <f>IF('1. Raming met kostenposten'!H74="Categorie C",'1. Raming met kostenposten'!G74,0)</f>
        <v>0</v>
      </c>
      <c r="L74" s="8">
        <f>IF('1. Raming met kostenposten'!H74="Categorie D",'1. Raming met kostenposten'!G74,0)</f>
        <v>0</v>
      </c>
      <c r="M74" s="48" t="s">
        <v>99</v>
      </c>
    </row>
    <row r="75" spans="2:13" ht="17.850000000000001" customHeight="1" x14ac:dyDescent="0.2">
      <c r="B75" s="152">
        <v>300150</v>
      </c>
      <c r="C75" s="156" t="s">
        <v>180</v>
      </c>
      <c r="D75" s="154">
        <v>804</v>
      </c>
      <c r="E75" s="152" t="s">
        <v>123</v>
      </c>
      <c r="F75" s="155">
        <v>20</v>
      </c>
      <c r="G75" s="7">
        <f t="shared" si="2"/>
        <v>16080</v>
      </c>
      <c r="H75" s="152" t="s">
        <v>85</v>
      </c>
      <c r="I75" s="8">
        <f>IF('1. Raming met kostenposten'!H75="Categorie A",'1. Raming met kostenposten'!G75,0)</f>
        <v>0</v>
      </c>
      <c r="J75" s="8">
        <f>IF('1. Raming met kostenposten'!H75="Categorie B",'1. Raming met kostenposten'!G75,0)</f>
        <v>0</v>
      </c>
      <c r="K75" s="8">
        <f>IF('1. Raming met kostenposten'!H75="Categorie C",'1. Raming met kostenposten'!G75,0)</f>
        <v>0</v>
      </c>
      <c r="L75" s="8">
        <f>IF('1. Raming met kostenposten'!H75="Categorie D",'1. Raming met kostenposten'!G75,0)</f>
        <v>0</v>
      </c>
      <c r="M75" s="48" t="s">
        <v>99</v>
      </c>
    </row>
    <row r="76" spans="2:13" ht="17.850000000000001" customHeight="1" x14ac:dyDescent="0.2">
      <c r="B76" s="152"/>
      <c r="C76" s="156"/>
      <c r="D76" s="154"/>
      <c r="E76" s="152"/>
      <c r="F76" s="155"/>
      <c r="G76" s="7">
        <f t="shared" si="2"/>
        <v>0</v>
      </c>
      <c r="H76" s="152"/>
      <c r="I76" s="8">
        <f>IF('1. Raming met kostenposten'!H76="Categorie A",'1. Raming met kostenposten'!G76,0)</f>
        <v>0</v>
      </c>
      <c r="J76" s="8">
        <f>IF('1. Raming met kostenposten'!H76="Categorie B",'1. Raming met kostenposten'!G76,0)</f>
        <v>0</v>
      </c>
      <c r="K76" s="8">
        <f>IF('1. Raming met kostenposten'!H76="Categorie C",'1. Raming met kostenposten'!G76,0)</f>
        <v>0</v>
      </c>
      <c r="L76" s="8">
        <f>IF('1. Raming met kostenposten'!H76="Categorie D",'1. Raming met kostenposten'!G76,0)</f>
        <v>0</v>
      </c>
      <c r="M76" s="48" t="s">
        <v>99</v>
      </c>
    </row>
    <row r="77" spans="2:13" ht="17.850000000000001" customHeight="1" x14ac:dyDescent="0.2">
      <c r="B77" s="160">
        <v>40</v>
      </c>
      <c r="C77" s="153" t="s">
        <v>181</v>
      </c>
      <c r="D77" s="154"/>
      <c r="E77" s="152"/>
      <c r="F77" s="155"/>
      <c r="G77" s="7">
        <f t="shared" si="2"/>
        <v>0</v>
      </c>
      <c r="H77" s="152"/>
      <c r="I77" s="8">
        <f>IF('1. Raming met kostenposten'!H77="Categorie A",'1. Raming met kostenposten'!G77,0)</f>
        <v>0</v>
      </c>
      <c r="J77" s="8">
        <f>IF('1. Raming met kostenposten'!H77="Categorie B",'1. Raming met kostenposten'!G77,0)</f>
        <v>0</v>
      </c>
      <c r="K77" s="8">
        <f>IF('1. Raming met kostenposten'!H77="Categorie C",'1. Raming met kostenposten'!G77,0)</f>
        <v>0</v>
      </c>
      <c r="L77" s="8">
        <f>IF('1. Raming met kostenposten'!H77="Categorie D",'1. Raming met kostenposten'!G77,0)</f>
        <v>0</v>
      </c>
      <c r="M77" s="48" t="s">
        <v>99</v>
      </c>
    </row>
    <row r="78" spans="2:13" ht="17.850000000000001" customHeight="1" x14ac:dyDescent="0.2">
      <c r="B78" s="152">
        <v>400010</v>
      </c>
      <c r="C78" s="156" t="s">
        <v>182</v>
      </c>
      <c r="D78" s="154">
        <v>3837</v>
      </c>
      <c r="E78" s="152" t="s">
        <v>125</v>
      </c>
      <c r="F78" s="155">
        <v>45</v>
      </c>
      <c r="G78" s="7">
        <f t="shared" si="2"/>
        <v>172665</v>
      </c>
      <c r="H78" s="152" t="s">
        <v>106</v>
      </c>
      <c r="I78" s="8">
        <f>IF('1. Raming met kostenposten'!H78="Categorie A",'1. Raming met kostenposten'!G78,0)</f>
        <v>0</v>
      </c>
      <c r="J78" s="8">
        <f>IF('1. Raming met kostenposten'!H78="Categorie B",'1. Raming met kostenposten'!G78,0)</f>
        <v>0</v>
      </c>
      <c r="K78" s="8">
        <f>IF('1. Raming met kostenposten'!H78="Categorie C",'1. Raming met kostenposten'!G78,0)</f>
        <v>172665</v>
      </c>
      <c r="L78" s="8">
        <f>IF('1. Raming met kostenposten'!H78="Categorie D",'1. Raming met kostenposten'!G78,0)</f>
        <v>0</v>
      </c>
      <c r="M78" s="48" t="s">
        <v>99</v>
      </c>
    </row>
    <row r="79" spans="2:13" ht="17.850000000000001" customHeight="1" x14ac:dyDescent="0.2">
      <c r="B79" s="152">
        <v>400020</v>
      </c>
      <c r="C79" s="156" t="s">
        <v>183</v>
      </c>
      <c r="D79" s="154">
        <v>400</v>
      </c>
      <c r="E79" s="152" t="s">
        <v>125</v>
      </c>
      <c r="F79" s="155">
        <v>25</v>
      </c>
      <c r="G79" s="7">
        <f t="shared" si="2"/>
        <v>10000</v>
      </c>
      <c r="H79" s="152" t="s">
        <v>106</v>
      </c>
      <c r="I79" s="8">
        <f>IF('1. Raming met kostenposten'!H79="Categorie A",'1. Raming met kostenposten'!G79,0)</f>
        <v>0</v>
      </c>
      <c r="J79" s="8">
        <f>IF('1. Raming met kostenposten'!H79="Categorie B",'1. Raming met kostenposten'!G79,0)</f>
        <v>0</v>
      </c>
      <c r="K79" s="8">
        <f>IF('1. Raming met kostenposten'!H79="Categorie C",'1. Raming met kostenposten'!G79,0)</f>
        <v>10000</v>
      </c>
      <c r="L79" s="8">
        <f>IF('1. Raming met kostenposten'!H79="Categorie D",'1. Raming met kostenposten'!G79,0)</f>
        <v>0</v>
      </c>
      <c r="M79" s="48" t="s">
        <v>99</v>
      </c>
    </row>
    <row r="80" spans="2:13" ht="17.850000000000001" customHeight="1" x14ac:dyDescent="0.2">
      <c r="B80" s="152">
        <v>400030</v>
      </c>
      <c r="C80" s="156" t="s">
        <v>184</v>
      </c>
      <c r="D80" s="154">
        <v>925</v>
      </c>
      <c r="E80" s="152" t="s">
        <v>123</v>
      </c>
      <c r="F80" s="155">
        <v>12.5</v>
      </c>
      <c r="G80" s="7">
        <f t="shared" si="2"/>
        <v>11562.5</v>
      </c>
      <c r="H80" s="152" t="s">
        <v>106</v>
      </c>
      <c r="I80" s="8">
        <f>IF('1. Raming met kostenposten'!H80="Categorie A",'1. Raming met kostenposten'!G80,0)</f>
        <v>0</v>
      </c>
      <c r="J80" s="8">
        <f>IF('1. Raming met kostenposten'!H80="Categorie B",'1. Raming met kostenposten'!G80,0)</f>
        <v>0</v>
      </c>
      <c r="K80" s="8">
        <f>IF('1. Raming met kostenposten'!H80="Categorie C",'1. Raming met kostenposten'!G80,0)</f>
        <v>11562.5</v>
      </c>
      <c r="L80" s="8">
        <f>IF('1. Raming met kostenposten'!H80="Categorie D",'1. Raming met kostenposten'!G80,0)</f>
        <v>0</v>
      </c>
      <c r="M80" s="48" t="s">
        <v>99</v>
      </c>
    </row>
    <row r="81" spans="2:13" ht="17.850000000000001" customHeight="1" x14ac:dyDescent="0.2">
      <c r="B81" s="152">
        <v>400040</v>
      </c>
      <c r="C81" s="156" t="s">
        <v>185</v>
      </c>
      <c r="D81" s="154">
        <v>1897</v>
      </c>
      <c r="E81" s="152" t="s">
        <v>123</v>
      </c>
      <c r="F81" s="155">
        <v>27.5</v>
      </c>
      <c r="G81" s="7">
        <f t="shared" si="2"/>
        <v>52167.5</v>
      </c>
      <c r="H81" s="152" t="s">
        <v>106</v>
      </c>
      <c r="I81" s="8">
        <f>IF('1. Raming met kostenposten'!H81="Categorie A",'1. Raming met kostenposten'!G81,0)</f>
        <v>0</v>
      </c>
      <c r="J81" s="8">
        <f>IF('1. Raming met kostenposten'!H81="Categorie B",'1. Raming met kostenposten'!G81,0)</f>
        <v>0</v>
      </c>
      <c r="K81" s="8">
        <f>IF('1. Raming met kostenposten'!H81="Categorie C",'1. Raming met kostenposten'!G81,0)</f>
        <v>52167.5</v>
      </c>
      <c r="L81" s="8">
        <f>IF('1. Raming met kostenposten'!H81="Categorie D",'1. Raming met kostenposten'!G81,0)</f>
        <v>0</v>
      </c>
      <c r="M81" s="48" t="s">
        <v>99</v>
      </c>
    </row>
    <row r="82" spans="2:13" ht="17.850000000000001" customHeight="1" x14ac:dyDescent="0.2">
      <c r="B82" s="152">
        <v>400050</v>
      </c>
      <c r="C82" s="156" t="s">
        <v>186</v>
      </c>
      <c r="D82" s="154">
        <v>158</v>
      </c>
      <c r="E82" s="152" t="s">
        <v>135</v>
      </c>
      <c r="F82" s="155">
        <v>15</v>
      </c>
      <c r="G82" s="7">
        <f t="shared" si="2"/>
        <v>2370</v>
      </c>
      <c r="H82" s="152" t="s">
        <v>106</v>
      </c>
      <c r="I82" s="8">
        <f>IF('1. Raming met kostenposten'!H82="Categorie A",'1. Raming met kostenposten'!G82,0)</f>
        <v>0</v>
      </c>
      <c r="J82" s="8">
        <f>IF('1. Raming met kostenposten'!H82="Categorie B",'1. Raming met kostenposten'!G82,0)</f>
        <v>0</v>
      </c>
      <c r="K82" s="8">
        <f>IF('1. Raming met kostenposten'!H82="Categorie C",'1. Raming met kostenposten'!G82,0)</f>
        <v>2370</v>
      </c>
      <c r="L82" s="8">
        <f>IF('1. Raming met kostenposten'!H82="Categorie D",'1. Raming met kostenposten'!G82,0)</f>
        <v>0</v>
      </c>
      <c r="M82" s="48" t="s">
        <v>99</v>
      </c>
    </row>
    <row r="83" spans="2:13" ht="17.850000000000001" customHeight="1" x14ac:dyDescent="0.2">
      <c r="B83" s="152">
        <v>400060</v>
      </c>
      <c r="C83" s="156" t="s">
        <v>187</v>
      </c>
      <c r="D83" s="154">
        <v>36</v>
      </c>
      <c r="E83" s="152" t="s">
        <v>123</v>
      </c>
      <c r="F83" s="155">
        <v>150</v>
      </c>
      <c r="G83" s="7">
        <f t="shared" si="2"/>
        <v>5400</v>
      </c>
      <c r="H83" s="152" t="s">
        <v>106</v>
      </c>
      <c r="I83" s="8">
        <f>IF('1. Raming met kostenposten'!H83="Categorie A",'1. Raming met kostenposten'!G83,0)</f>
        <v>0</v>
      </c>
      <c r="J83" s="8">
        <f>IF('1. Raming met kostenposten'!H83="Categorie B",'1. Raming met kostenposten'!G83,0)</f>
        <v>0</v>
      </c>
      <c r="K83" s="8">
        <f>IF('1. Raming met kostenposten'!H83="Categorie C",'1. Raming met kostenposten'!G83,0)</f>
        <v>5400</v>
      </c>
      <c r="L83" s="8">
        <f>IF('1. Raming met kostenposten'!H83="Categorie D",'1. Raming met kostenposten'!G83,0)</f>
        <v>0</v>
      </c>
      <c r="M83" s="48" t="s">
        <v>99</v>
      </c>
    </row>
    <row r="84" spans="2:13" ht="17.850000000000001" customHeight="1" x14ac:dyDescent="0.2">
      <c r="B84" s="152">
        <v>400070</v>
      </c>
      <c r="C84" s="156" t="s">
        <v>188</v>
      </c>
      <c r="D84" s="154">
        <v>576.5</v>
      </c>
      <c r="E84" s="152" t="s">
        <v>125</v>
      </c>
      <c r="F84" s="155">
        <v>10</v>
      </c>
      <c r="G84" s="7">
        <f t="shared" si="2"/>
        <v>5765</v>
      </c>
      <c r="H84" s="152" t="s">
        <v>106</v>
      </c>
      <c r="I84" s="8">
        <f>IF('1. Raming met kostenposten'!H84="Categorie A",'1. Raming met kostenposten'!G84,0)</f>
        <v>0</v>
      </c>
      <c r="J84" s="8">
        <f>IF('1. Raming met kostenposten'!H84="Categorie B",'1. Raming met kostenposten'!G84,0)</f>
        <v>0</v>
      </c>
      <c r="K84" s="8">
        <f>IF('1. Raming met kostenposten'!H84="Categorie C",'1. Raming met kostenposten'!G84,0)</f>
        <v>5765</v>
      </c>
      <c r="L84" s="8">
        <f>IF('1. Raming met kostenposten'!H84="Categorie D",'1. Raming met kostenposten'!G84,0)</f>
        <v>0</v>
      </c>
      <c r="M84" s="48" t="s">
        <v>99</v>
      </c>
    </row>
    <row r="85" spans="2:13" ht="17.850000000000001" customHeight="1" x14ac:dyDescent="0.2">
      <c r="B85" s="152">
        <v>400080</v>
      </c>
      <c r="C85" s="156" t="s">
        <v>189</v>
      </c>
      <c r="D85" s="154">
        <v>135</v>
      </c>
      <c r="E85" s="152" t="s">
        <v>125</v>
      </c>
      <c r="F85" s="155">
        <v>6.5</v>
      </c>
      <c r="G85" s="7">
        <f t="shared" si="1"/>
        <v>877.5</v>
      </c>
      <c r="H85" s="152" t="s">
        <v>106</v>
      </c>
      <c r="I85" s="8">
        <f>IF('1. Raming met kostenposten'!H85="Categorie A",'1. Raming met kostenposten'!G85,0)</f>
        <v>0</v>
      </c>
      <c r="J85" s="8">
        <f>IF('1. Raming met kostenposten'!H85="Categorie B",'1. Raming met kostenposten'!G85,0)</f>
        <v>0</v>
      </c>
      <c r="K85" s="8">
        <f>IF('1. Raming met kostenposten'!H85="Categorie C",'1. Raming met kostenposten'!G85,0)</f>
        <v>877.5</v>
      </c>
      <c r="L85" s="8">
        <f>IF('1. Raming met kostenposten'!H85="Categorie D",'1. Raming met kostenposten'!G85,0)</f>
        <v>0</v>
      </c>
      <c r="M85" s="48" t="s">
        <v>99</v>
      </c>
    </row>
    <row r="86" spans="2:13" ht="17.850000000000001" customHeight="1" x14ac:dyDescent="0.2">
      <c r="B86" s="152">
        <v>400090</v>
      </c>
      <c r="C86" s="156" t="s">
        <v>190</v>
      </c>
      <c r="D86" s="154">
        <v>840</v>
      </c>
      <c r="E86" s="152" t="s">
        <v>125</v>
      </c>
      <c r="F86" s="155">
        <v>6.5</v>
      </c>
      <c r="G86" s="7">
        <f t="shared" si="1"/>
        <v>5460</v>
      </c>
      <c r="H86" s="152" t="s">
        <v>106</v>
      </c>
      <c r="I86" s="8">
        <f>IF('1. Raming met kostenposten'!H86="Categorie A",'1. Raming met kostenposten'!G86,0)</f>
        <v>0</v>
      </c>
      <c r="J86" s="8">
        <f>IF('1. Raming met kostenposten'!H86="Categorie B",'1. Raming met kostenposten'!G86,0)</f>
        <v>0</v>
      </c>
      <c r="K86" s="8">
        <f>IF('1. Raming met kostenposten'!H86="Categorie C",'1. Raming met kostenposten'!G86,0)</f>
        <v>5460</v>
      </c>
      <c r="L86" s="8">
        <f>IF('1. Raming met kostenposten'!H86="Categorie D",'1. Raming met kostenposten'!G86,0)</f>
        <v>0</v>
      </c>
      <c r="M86" s="48" t="s">
        <v>99</v>
      </c>
    </row>
    <row r="87" spans="2:13" ht="17.850000000000001" customHeight="1" x14ac:dyDescent="0.2">
      <c r="B87" s="152">
        <v>400100</v>
      </c>
      <c r="C87" s="156" t="s">
        <v>191</v>
      </c>
      <c r="D87" s="154">
        <v>2688</v>
      </c>
      <c r="E87" s="152" t="s">
        <v>125</v>
      </c>
      <c r="F87" s="155">
        <v>20</v>
      </c>
      <c r="G87" s="7">
        <f t="shared" si="1"/>
        <v>53760</v>
      </c>
      <c r="H87" s="152" t="s">
        <v>106</v>
      </c>
      <c r="I87" s="8">
        <f>IF('1. Raming met kostenposten'!H87="Categorie A",'1. Raming met kostenposten'!G87,0)</f>
        <v>0</v>
      </c>
      <c r="J87" s="8">
        <f>IF('1. Raming met kostenposten'!H87="Categorie B",'1. Raming met kostenposten'!G87,0)</f>
        <v>0</v>
      </c>
      <c r="K87" s="8">
        <f>IF('1. Raming met kostenposten'!H87="Categorie C",'1. Raming met kostenposten'!G87,0)</f>
        <v>53760</v>
      </c>
      <c r="L87" s="8">
        <f>IF('1. Raming met kostenposten'!H87="Categorie D",'1. Raming met kostenposten'!G87,0)</f>
        <v>0</v>
      </c>
      <c r="M87" s="48" t="s">
        <v>99</v>
      </c>
    </row>
    <row r="88" spans="2:13" ht="17.850000000000001" customHeight="1" x14ac:dyDescent="0.2">
      <c r="B88" s="152">
        <v>400110</v>
      </c>
      <c r="C88" s="156" t="s">
        <v>192</v>
      </c>
      <c r="D88" s="154">
        <v>30</v>
      </c>
      <c r="E88" s="152" t="s">
        <v>125</v>
      </c>
      <c r="F88" s="155">
        <v>26</v>
      </c>
      <c r="G88" s="7">
        <f t="shared" si="1"/>
        <v>780</v>
      </c>
      <c r="H88" s="152" t="s">
        <v>106</v>
      </c>
      <c r="I88" s="8">
        <f>IF('1. Raming met kostenposten'!H88="Categorie A",'1. Raming met kostenposten'!G88,0)</f>
        <v>0</v>
      </c>
      <c r="J88" s="8">
        <f>IF('1. Raming met kostenposten'!H88="Categorie B",'1. Raming met kostenposten'!G88,0)</f>
        <v>0</v>
      </c>
      <c r="K88" s="8">
        <f>IF('1. Raming met kostenposten'!H88="Categorie C",'1. Raming met kostenposten'!G88,0)</f>
        <v>780</v>
      </c>
      <c r="L88" s="8">
        <f>IF('1. Raming met kostenposten'!H88="Categorie D",'1. Raming met kostenposten'!G88,0)</f>
        <v>0</v>
      </c>
      <c r="M88" s="48" t="s">
        <v>99</v>
      </c>
    </row>
    <row r="89" spans="2:13" ht="17.850000000000001" customHeight="1" x14ac:dyDescent="0.2">
      <c r="B89" s="152">
        <v>400120</v>
      </c>
      <c r="C89" s="156" t="s">
        <v>193</v>
      </c>
      <c r="D89" s="154">
        <v>4567.2</v>
      </c>
      <c r="E89" s="152" t="s">
        <v>125</v>
      </c>
      <c r="F89" s="155">
        <v>4</v>
      </c>
      <c r="G89" s="7">
        <f t="shared" si="1"/>
        <v>18268.8</v>
      </c>
      <c r="H89" s="152" t="s">
        <v>106</v>
      </c>
      <c r="I89" s="8">
        <f>IF('1. Raming met kostenposten'!H89="Categorie A",'1. Raming met kostenposten'!G89,0)</f>
        <v>0</v>
      </c>
      <c r="J89" s="8">
        <f>IF('1. Raming met kostenposten'!H89="Categorie B",'1. Raming met kostenposten'!G89,0)</f>
        <v>0</v>
      </c>
      <c r="K89" s="8">
        <f>IF('1. Raming met kostenposten'!H89="Categorie C",'1. Raming met kostenposten'!G89,0)</f>
        <v>18268.8</v>
      </c>
      <c r="L89" s="8">
        <f>IF('1. Raming met kostenposten'!H89="Categorie D",'1. Raming met kostenposten'!G89,0)</f>
        <v>0</v>
      </c>
      <c r="M89" s="48" t="s">
        <v>99</v>
      </c>
    </row>
    <row r="90" spans="2:13" ht="17.850000000000001" customHeight="1" x14ac:dyDescent="0.2">
      <c r="B90" s="152">
        <v>400130</v>
      </c>
      <c r="C90" s="156" t="s">
        <v>194</v>
      </c>
      <c r="D90" s="154">
        <v>1682.8</v>
      </c>
      <c r="E90" s="152" t="s">
        <v>125</v>
      </c>
      <c r="F90" s="155">
        <v>8</v>
      </c>
      <c r="G90" s="7">
        <f t="shared" si="1"/>
        <v>13462.4</v>
      </c>
      <c r="H90" s="152" t="s">
        <v>106</v>
      </c>
      <c r="I90" s="8">
        <f>IF('1. Raming met kostenposten'!H90="Categorie A",'1. Raming met kostenposten'!G90,0)</f>
        <v>0</v>
      </c>
      <c r="J90" s="8">
        <f>IF('1. Raming met kostenposten'!H90="Categorie B",'1. Raming met kostenposten'!G90,0)</f>
        <v>0</v>
      </c>
      <c r="K90" s="8">
        <f>IF('1. Raming met kostenposten'!H90="Categorie C",'1. Raming met kostenposten'!G90,0)</f>
        <v>13462.4</v>
      </c>
      <c r="L90" s="8">
        <f>IF('1. Raming met kostenposten'!H90="Categorie D",'1. Raming met kostenposten'!G90,0)</f>
        <v>0</v>
      </c>
      <c r="M90" s="48" t="s">
        <v>99</v>
      </c>
    </row>
    <row r="91" spans="2:13" ht="17.850000000000001" customHeight="1" x14ac:dyDescent="0.2">
      <c r="B91" s="152">
        <v>400140</v>
      </c>
      <c r="C91" s="156" t="s">
        <v>195</v>
      </c>
      <c r="D91" s="154">
        <v>138</v>
      </c>
      <c r="E91" s="152" t="s">
        <v>125</v>
      </c>
      <c r="F91" s="155">
        <v>32</v>
      </c>
      <c r="G91" s="7">
        <f t="shared" si="1"/>
        <v>4416</v>
      </c>
      <c r="H91" s="152" t="s">
        <v>106</v>
      </c>
      <c r="I91" s="8">
        <f>IF('1. Raming met kostenposten'!H91="Categorie A",'1. Raming met kostenposten'!G91,0)</f>
        <v>0</v>
      </c>
      <c r="J91" s="8">
        <f>IF('1. Raming met kostenposten'!H91="Categorie B",'1. Raming met kostenposten'!G91,0)</f>
        <v>0</v>
      </c>
      <c r="K91" s="8">
        <f>IF('1. Raming met kostenposten'!H91="Categorie C",'1. Raming met kostenposten'!G91,0)</f>
        <v>4416</v>
      </c>
      <c r="L91" s="8">
        <f>IF('1. Raming met kostenposten'!H91="Categorie D",'1. Raming met kostenposten'!G91,0)</f>
        <v>0</v>
      </c>
      <c r="M91" s="48" t="s">
        <v>99</v>
      </c>
    </row>
    <row r="92" spans="2:13" ht="17.850000000000001" customHeight="1" x14ac:dyDescent="0.2">
      <c r="B92" s="152">
        <v>400150</v>
      </c>
      <c r="C92" s="156" t="s">
        <v>196</v>
      </c>
      <c r="D92" s="154">
        <v>787</v>
      </c>
      <c r="E92" s="152" t="s">
        <v>125</v>
      </c>
      <c r="F92" s="155">
        <v>36</v>
      </c>
      <c r="G92" s="7">
        <f t="shared" si="1"/>
        <v>28332</v>
      </c>
      <c r="H92" s="152" t="s">
        <v>106</v>
      </c>
      <c r="I92" s="8">
        <f>IF('1. Raming met kostenposten'!H92="Categorie A",'1. Raming met kostenposten'!G92,0)</f>
        <v>0</v>
      </c>
      <c r="J92" s="8">
        <f>IF('1. Raming met kostenposten'!H92="Categorie B",'1. Raming met kostenposten'!G92,0)</f>
        <v>0</v>
      </c>
      <c r="K92" s="8">
        <f>IF('1. Raming met kostenposten'!H92="Categorie C",'1. Raming met kostenposten'!G92,0)</f>
        <v>28332</v>
      </c>
      <c r="L92" s="8">
        <f>IF('1. Raming met kostenposten'!H92="Categorie D",'1. Raming met kostenposten'!G92,0)</f>
        <v>0</v>
      </c>
      <c r="M92" s="48" t="s">
        <v>99</v>
      </c>
    </row>
    <row r="93" spans="2:13" ht="17.850000000000001" customHeight="1" x14ac:dyDescent="0.2">
      <c r="B93" s="152">
        <v>400160</v>
      </c>
      <c r="C93" s="156" t="s">
        <v>197</v>
      </c>
      <c r="D93" s="154">
        <v>685</v>
      </c>
      <c r="E93" s="152" t="s">
        <v>125</v>
      </c>
      <c r="F93" s="155">
        <v>41.5</v>
      </c>
      <c r="G93" s="7">
        <f t="shared" si="1"/>
        <v>28427.5</v>
      </c>
      <c r="H93" s="152" t="s">
        <v>106</v>
      </c>
      <c r="I93" s="8">
        <f>IF('1. Raming met kostenposten'!H93="Categorie A",'1. Raming met kostenposten'!G93,0)</f>
        <v>0</v>
      </c>
      <c r="J93" s="8">
        <f>IF('1. Raming met kostenposten'!H93="Categorie B",'1. Raming met kostenposten'!G93,0)</f>
        <v>0</v>
      </c>
      <c r="K93" s="8">
        <f>IF('1. Raming met kostenposten'!H93="Categorie C",'1. Raming met kostenposten'!G93,0)</f>
        <v>28427.5</v>
      </c>
      <c r="L93" s="8">
        <f>IF('1. Raming met kostenposten'!H93="Categorie D",'1. Raming met kostenposten'!G93,0)</f>
        <v>0</v>
      </c>
      <c r="M93" s="48" t="s">
        <v>99</v>
      </c>
    </row>
    <row r="94" spans="2:13" ht="17.850000000000001" customHeight="1" x14ac:dyDescent="0.2">
      <c r="B94" s="152"/>
      <c r="C94" s="156"/>
      <c r="D94" s="154"/>
      <c r="E94" s="152"/>
      <c r="F94" s="155"/>
      <c r="G94" s="7">
        <f t="shared" si="1"/>
        <v>0</v>
      </c>
      <c r="H94" s="152"/>
      <c r="I94" s="8">
        <f>IF('1. Raming met kostenposten'!H94="Categorie A",'1. Raming met kostenposten'!G94,0)</f>
        <v>0</v>
      </c>
      <c r="J94" s="8">
        <f>IF('1. Raming met kostenposten'!H94="Categorie B",'1. Raming met kostenposten'!G94,0)</f>
        <v>0</v>
      </c>
      <c r="K94" s="8">
        <f>IF('1. Raming met kostenposten'!H94="Categorie C",'1. Raming met kostenposten'!G94,0)</f>
        <v>0</v>
      </c>
      <c r="L94" s="8">
        <f>IF('1. Raming met kostenposten'!H94="Categorie D",'1. Raming met kostenposten'!G94,0)</f>
        <v>0</v>
      </c>
      <c r="M94" s="48" t="s">
        <v>99</v>
      </c>
    </row>
    <row r="95" spans="2:13" ht="17.850000000000001" customHeight="1" x14ac:dyDescent="0.2">
      <c r="B95" s="160">
        <v>50</v>
      </c>
      <c r="C95" s="153" t="s">
        <v>198</v>
      </c>
      <c r="D95" s="154"/>
      <c r="E95" s="152"/>
      <c r="F95" s="155"/>
      <c r="G95" s="7">
        <f t="shared" si="1"/>
        <v>0</v>
      </c>
      <c r="H95" s="152"/>
      <c r="I95" s="8">
        <f>IF('1. Raming met kostenposten'!H95="Categorie A",'1. Raming met kostenposten'!G95,0)</f>
        <v>0</v>
      </c>
      <c r="J95" s="8">
        <f>IF('1. Raming met kostenposten'!H95="Categorie B",'1. Raming met kostenposten'!G95,0)</f>
        <v>0</v>
      </c>
      <c r="K95" s="8">
        <f>IF('1. Raming met kostenposten'!H95="Categorie C",'1. Raming met kostenposten'!G95,0)</f>
        <v>0</v>
      </c>
      <c r="L95" s="8">
        <f>IF('1. Raming met kostenposten'!H95="Categorie D",'1. Raming met kostenposten'!G95,0)</f>
        <v>0</v>
      </c>
      <c r="M95" s="48" t="s">
        <v>99</v>
      </c>
    </row>
    <row r="96" spans="2:13" ht="17.850000000000001" customHeight="1" x14ac:dyDescent="0.2">
      <c r="B96" s="152">
        <v>500010</v>
      </c>
      <c r="C96" s="156" t="s">
        <v>199</v>
      </c>
      <c r="D96" s="154">
        <v>580</v>
      </c>
      <c r="E96" s="152" t="s">
        <v>123</v>
      </c>
      <c r="F96" s="155">
        <v>10</v>
      </c>
      <c r="G96" s="7">
        <f t="shared" si="1"/>
        <v>5800</v>
      </c>
      <c r="H96" s="152" t="s">
        <v>104</v>
      </c>
      <c r="I96" s="8">
        <f>IF('1. Raming met kostenposten'!H96="Categorie A",'1. Raming met kostenposten'!G96,0)</f>
        <v>5800</v>
      </c>
      <c r="J96" s="8">
        <f>IF('1. Raming met kostenposten'!H96="Categorie B",'1. Raming met kostenposten'!G96,0)</f>
        <v>0</v>
      </c>
      <c r="K96" s="8">
        <f>IF('1. Raming met kostenposten'!H96="Categorie C",'1. Raming met kostenposten'!G96,0)</f>
        <v>0</v>
      </c>
      <c r="L96" s="8">
        <f>IF('1. Raming met kostenposten'!H96="Categorie D",'1. Raming met kostenposten'!G96,0)</f>
        <v>0</v>
      </c>
      <c r="M96" s="48" t="s">
        <v>99</v>
      </c>
    </row>
    <row r="97" spans="2:13" ht="17.850000000000001" customHeight="1" x14ac:dyDescent="0.2">
      <c r="B97" s="152">
        <v>500020</v>
      </c>
      <c r="C97" s="156" t="s">
        <v>200</v>
      </c>
      <c r="D97" s="154">
        <v>12</v>
      </c>
      <c r="E97" s="152" t="s">
        <v>135</v>
      </c>
      <c r="F97" s="155">
        <v>40</v>
      </c>
      <c r="G97" s="7">
        <f t="shared" si="1"/>
        <v>480</v>
      </c>
      <c r="H97" s="152" t="s">
        <v>106</v>
      </c>
      <c r="I97" s="8">
        <f>IF('1. Raming met kostenposten'!H97="Categorie A",'1. Raming met kostenposten'!G97,0)</f>
        <v>0</v>
      </c>
      <c r="J97" s="8">
        <f>IF('1. Raming met kostenposten'!H97="Categorie B",'1. Raming met kostenposten'!G97,0)</f>
        <v>0</v>
      </c>
      <c r="K97" s="8">
        <f>IF('1. Raming met kostenposten'!H97="Categorie C",'1. Raming met kostenposten'!G97,0)</f>
        <v>480</v>
      </c>
      <c r="L97" s="8">
        <f>IF('1. Raming met kostenposten'!H97="Categorie D",'1. Raming met kostenposten'!G97,0)</f>
        <v>0</v>
      </c>
      <c r="M97" s="48" t="s">
        <v>99</v>
      </c>
    </row>
    <row r="98" spans="2:13" ht="17.850000000000001" customHeight="1" x14ac:dyDescent="0.2">
      <c r="B98" s="152">
        <v>500030</v>
      </c>
      <c r="C98" s="156" t="s">
        <v>201</v>
      </c>
      <c r="D98" s="154">
        <v>5</v>
      </c>
      <c r="E98" s="152" t="s">
        <v>135</v>
      </c>
      <c r="F98" s="155">
        <v>50</v>
      </c>
      <c r="G98" s="7">
        <f t="shared" si="1"/>
        <v>250</v>
      </c>
      <c r="H98" s="152" t="s">
        <v>106</v>
      </c>
      <c r="I98" s="8">
        <f>IF('1. Raming met kostenposten'!H98="Categorie A",'1. Raming met kostenposten'!G98,0)</f>
        <v>0</v>
      </c>
      <c r="J98" s="8">
        <f>IF('1. Raming met kostenposten'!H98="Categorie B",'1. Raming met kostenposten'!G98,0)</f>
        <v>0</v>
      </c>
      <c r="K98" s="8">
        <f>IF('1. Raming met kostenposten'!H98="Categorie C",'1. Raming met kostenposten'!G98,0)</f>
        <v>250</v>
      </c>
      <c r="L98" s="8">
        <f>IF('1. Raming met kostenposten'!H98="Categorie D",'1. Raming met kostenposten'!G98,0)</f>
        <v>0</v>
      </c>
      <c r="M98" s="48" t="s">
        <v>99</v>
      </c>
    </row>
    <row r="99" spans="2:13" ht="17.850000000000001" customHeight="1" x14ac:dyDescent="0.2">
      <c r="B99" s="152">
        <v>500040</v>
      </c>
      <c r="C99" s="156" t="s">
        <v>202</v>
      </c>
      <c r="D99" s="154">
        <v>5</v>
      </c>
      <c r="E99" s="152" t="s">
        <v>135</v>
      </c>
      <c r="F99" s="155">
        <v>200</v>
      </c>
      <c r="G99" s="7">
        <f t="shared" si="1"/>
        <v>1000</v>
      </c>
      <c r="H99" s="152" t="s">
        <v>106</v>
      </c>
      <c r="I99" s="8">
        <f>IF('1. Raming met kostenposten'!H99="Categorie A",'1. Raming met kostenposten'!G99,0)</f>
        <v>0</v>
      </c>
      <c r="J99" s="8">
        <f>IF('1. Raming met kostenposten'!H99="Categorie B",'1. Raming met kostenposten'!G99,0)</f>
        <v>0</v>
      </c>
      <c r="K99" s="8">
        <f>IF('1. Raming met kostenposten'!H99="Categorie C",'1. Raming met kostenposten'!G99,0)</f>
        <v>1000</v>
      </c>
      <c r="L99" s="8">
        <f>IF('1. Raming met kostenposten'!H99="Categorie D",'1. Raming met kostenposten'!G99,0)</f>
        <v>0</v>
      </c>
      <c r="M99" s="48" t="s">
        <v>99</v>
      </c>
    </row>
    <row r="100" spans="2:13" ht="17.850000000000001" customHeight="1" x14ac:dyDescent="0.2">
      <c r="B100" s="152">
        <v>500050</v>
      </c>
      <c r="C100" s="156" t="s">
        <v>203</v>
      </c>
      <c r="D100" s="154">
        <v>3</v>
      </c>
      <c r="E100" s="152" t="s">
        <v>135</v>
      </c>
      <c r="F100" s="155">
        <v>150</v>
      </c>
      <c r="G100" s="7">
        <f t="shared" si="1"/>
        <v>450</v>
      </c>
      <c r="H100" s="152" t="s">
        <v>106</v>
      </c>
      <c r="I100" s="8">
        <f>IF('1. Raming met kostenposten'!H100="Categorie A",'1. Raming met kostenposten'!G100,0)</f>
        <v>0</v>
      </c>
      <c r="J100" s="8">
        <f>IF('1. Raming met kostenposten'!H100="Categorie B",'1. Raming met kostenposten'!G100,0)</f>
        <v>0</v>
      </c>
      <c r="K100" s="8">
        <f>IF('1. Raming met kostenposten'!H100="Categorie C",'1. Raming met kostenposten'!G100,0)</f>
        <v>450</v>
      </c>
      <c r="L100" s="8">
        <f>IF('1. Raming met kostenposten'!H100="Categorie D",'1. Raming met kostenposten'!G100,0)</f>
        <v>0</v>
      </c>
      <c r="M100" s="48" t="s">
        <v>99</v>
      </c>
    </row>
    <row r="101" spans="2:13" ht="17.850000000000001" customHeight="1" x14ac:dyDescent="0.2">
      <c r="B101" s="152">
        <v>500060</v>
      </c>
      <c r="C101" s="156" t="s">
        <v>204</v>
      </c>
      <c r="D101" s="154">
        <v>26</v>
      </c>
      <c r="E101" s="152" t="s">
        <v>135</v>
      </c>
      <c r="F101" s="155">
        <v>20</v>
      </c>
      <c r="G101" s="7">
        <f>D101*F101</f>
        <v>520</v>
      </c>
      <c r="H101" s="152" t="s">
        <v>106</v>
      </c>
      <c r="I101" s="8">
        <f>IF('1. Raming met kostenposten'!H101="Categorie A",'1. Raming met kostenposten'!G101,0)</f>
        <v>0</v>
      </c>
      <c r="J101" s="8">
        <f>IF('1. Raming met kostenposten'!H101="Categorie B",'1. Raming met kostenposten'!G101,0)</f>
        <v>0</v>
      </c>
      <c r="K101" s="8">
        <f>IF('1. Raming met kostenposten'!H101="Categorie C",'1. Raming met kostenposten'!G101,0)</f>
        <v>520</v>
      </c>
      <c r="L101" s="8">
        <f>IF('1. Raming met kostenposten'!H101="Categorie D",'1. Raming met kostenposten'!G101,0)</f>
        <v>0</v>
      </c>
      <c r="M101" s="48" t="s">
        <v>99</v>
      </c>
    </row>
    <row r="102" spans="2:13" ht="17.850000000000001" customHeight="1" x14ac:dyDescent="0.2">
      <c r="B102" s="152">
        <v>500070</v>
      </c>
      <c r="C102" s="156" t="s">
        <v>205</v>
      </c>
      <c r="D102" s="154">
        <v>14</v>
      </c>
      <c r="E102" s="152" t="s">
        <v>135</v>
      </c>
      <c r="F102" s="155">
        <v>750</v>
      </c>
      <c r="G102" s="7">
        <f>D102*F102</f>
        <v>10500</v>
      </c>
      <c r="H102" s="152" t="s">
        <v>106</v>
      </c>
      <c r="I102" s="8">
        <f>IF('1. Raming met kostenposten'!H102="Categorie A",'1. Raming met kostenposten'!G102,0)</f>
        <v>0</v>
      </c>
      <c r="J102" s="8">
        <f>IF('1. Raming met kostenposten'!H102="Categorie B",'1. Raming met kostenposten'!G102,0)</f>
        <v>0</v>
      </c>
      <c r="K102" s="8">
        <f>IF('1. Raming met kostenposten'!H102="Categorie C",'1. Raming met kostenposten'!G102,0)</f>
        <v>10500</v>
      </c>
      <c r="L102" s="8">
        <f>IF('1. Raming met kostenposten'!H102="Categorie D",'1. Raming met kostenposten'!G102,0)</f>
        <v>0</v>
      </c>
      <c r="M102" s="48" t="s">
        <v>99</v>
      </c>
    </row>
    <row r="103" spans="2:13" ht="17.850000000000001" customHeight="1" x14ac:dyDescent="0.2">
      <c r="B103" s="152">
        <v>500080</v>
      </c>
      <c r="C103" s="156" t="s">
        <v>206</v>
      </c>
      <c r="D103" s="154">
        <v>21</v>
      </c>
      <c r="E103" s="152" t="s">
        <v>135</v>
      </c>
      <c r="F103" s="155">
        <v>250</v>
      </c>
      <c r="G103" s="7">
        <f>D103*F103</f>
        <v>5250</v>
      </c>
      <c r="H103" s="152" t="s">
        <v>106</v>
      </c>
      <c r="I103" s="8">
        <f>IF('1. Raming met kostenposten'!H103="Categorie A",'1. Raming met kostenposten'!G103,0)</f>
        <v>0</v>
      </c>
      <c r="J103" s="8">
        <f>IF('1. Raming met kostenposten'!H103="Categorie B",'1. Raming met kostenposten'!G103,0)</f>
        <v>0</v>
      </c>
      <c r="K103" s="8">
        <f>IF('1. Raming met kostenposten'!H103="Categorie C",'1. Raming met kostenposten'!G103,0)</f>
        <v>5250</v>
      </c>
      <c r="L103" s="8">
        <f>IF('1. Raming met kostenposten'!H103="Categorie D",'1. Raming met kostenposten'!G103,0)</f>
        <v>0</v>
      </c>
      <c r="M103" s="48" t="s">
        <v>99</v>
      </c>
    </row>
    <row r="104" spans="2:13" ht="17.850000000000001" customHeight="1" x14ac:dyDescent="0.2">
      <c r="B104" s="152">
        <v>500090</v>
      </c>
      <c r="C104" s="156" t="s">
        <v>207</v>
      </c>
      <c r="D104" s="154">
        <v>170</v>
      </c>
      <c r="E104" s="152" t="s">
        <v>125</v>
      </c>
      <c r="F104" s="155">
        <v>3</v>
      </c>
      <c r="G104" s="7">
        <f>D104*F104</f>
        <v>510</v>
      </c>
      <c r="H104" s="152" t="s">
        <v>107</v>
      </c>
      <c r="I104" s="8">
        <f>IF('1. Raming met kostenposten'!H104="Categorie A",'1. Raming met kostenposten'!G104,0)</f>
        <v>0</v>
      </c>
      <c r="J104" s="8">
        <f>IF('1. Raming met kostenposten'!H104="Categorie B",'1. Raming met kostenposten'!G104,0)</f>
        <v>0</v>
      </c>
      <c r="K104" s="8">
        <f>IF('1. Raming met kostenposten'!H104="Categorie C",'1. Raming met kostenposten'!G104,0)</f>
        <v>0</v>
      </c>
      <c r="L104" s="8">
        <f>IF('1. Raming met kostenposten'!H104="Categorie D",'1. Raming met kostenposten'!G104,0)</f>
        <v>510</v>
      </c>
      <c r="M104" s="48" t="s">
        <v>99</v>
      </c>
    </row>
    <row r="105" spans="2:13" ht="17.850000000000001" customHeight="1" x14ac:dyDescent="0.2">
      <c r="B105" s="152">
        <v>500100</v>
      </c>
      <c r="C105" s="156" t="s">
        <v>208</v>
      </c>
      <c r="D105" s="154">
        <v>160</v>
      </c>
      <c r="E105" s="152" t="s">
        <v>125</v>
      </c>
      <c r="F105" s="155">
        <v>2</v>
      </c>
      <c r="G105" s="7">
        <f t="shared" si="1"/>
        <v>320</v>
      </c>
      <c r="H105" s="152" t="s">
        <v>107</v>
      </c>
      <c r="I105" s="8">
        <f>IF('1. Raming met kostenposten'!H105="Categorie A",'1. Raming met kostenposten'!G105,0)</f>
        <v>0</v>
      </c>
      <c r="J105" s="8">
        <f>IF('1. Raming met kostenposten'!H105="Categorie B",'1. Raming met kostenposten'!G105,0)</f>
        <v>0</v>
      </c>
      <c r="K105" s="8">
        <f>IF('1. Raming met kostenposten'!H105="Categorie C",'1. Raming met kostenposten'!G105,0)</f>
        <v>0</v>
      </c>
      <c r="L105" s="8">
        <f>IF('1. Raming met kostenposten'!H105="Categorie D",'1. Raming met kostenposten'!G105,0)</f>
        <v>320</v>
      </c>
      <c r="M105" s="48" t="s">
        <v>99</v>
      </c>
    </row>
    <row r="106" spans="2:13" ht="17.850000000000001" customHeight="1" x14ac:dyDescent="0.2">
      <c r="B106" s="152">
        <v>500110</v>
      </c>
      <c r="C106" s="156" t="s">
        <v>209</v>
      </c>
      <c r="D106" s="154">
        <v>775</v>
      </c>
      <c r="E106" s="152" t="s">
        <v>135</v>
      </c>
      <c r="F106" s="155">
        <v>3.3</v>
      </c>
      <c r="G106" s="7">
        <f t="shared" si="1"/>
        <v>2557.5</v>
      </c>
      <c r="H106" s="152" t="s">
        <v>85</v>
      </c>
      <c r="I106" s="8">
        <f>IF('1. Raming met kostenposten'!H106="Categorie A",'1. Raming met kostenposten'!G106,0)</f>
        <v>0</v>
      </c>
      <c r="J106" s="8">
        <f>IF('1. Raming met kostenposten'!H106="Categorie B",'1. Raming met kostenposten'!G106,0)</f>
        <v>0</v>
      </c>
      <c r="K106" s="8">
        <f>IF('1. Raming met kostenposten'!H106="Categorie C",'1. Raming met kostenposten'!G106,0)</f>
        <v>0</v>
      </c>
      <c r="L106" s="8">
        <f>IF('1. Raming met kostenposten'!H106="Categorie D",'1. Raming met kostenposten'!G106,0)</f>
        <v>0</v>
      </c>
      <c r="M106" s="48" t="s">
        <v>99</v>
      </c>
    </row>
    <row r="107" spans="2:13" ht="17.850000000000001" customHeight="1" x14ac:dyDescent="0.2">
      <c r="B107" s="152">
        <v>500120</v>
      </c>
      <c r="C107" s="156" t="s">
        <v>210</v>
      </c>
      <c r="D107" s="154">
        <v>775</v>
      </c>
      <c r="E107" s="152" t="s">
        <v>135</v>
      </c>
      <c r="F107" s="155">
        <v>3.3</v>
      </c>
      <c r="G107" s="7">
        <f t="shared" si="1"/>
        <v>2557.5</v>
      </c>
      <c r="H107" s="152" t="s">
        <v>85</v>
      </c>
      <c r="I107" s="8">
        <f>IF('1. Raming met kostenposten'!H107="Categorie A",'1. Raming met kostenposten'!G107,0)</f>
        <v>0</v>
      </c>
      <c r="J107" s="8">
        <f>IF('1. Raming met kostenposten'!H107="Categorie B",'1. Raming met kostenposten'!G107,0)</f>
        <v>0</v>
      </c>
      <c r="K107" s="8">
        <f>IF('1. Raming met kostenposten'!H107="Categorie C",'1. Raming met kostenposten'!G107,0)</f>
        <v>0</v>
      </c>
      <c r="L107" s="8">
        <f>IF('1. Raming met kostenposten'!H107="Categorie D",'1. Raming met kostenposten'!G107,0)</f>
        <v>0</v>
      </c>
      <c r="M107" s="48" t="s">
        <v>99</v>
      </c>
    </row>
    <row r="108" spans="2:13" ht="17.850000000000001" customHeight="1" x14ac:dyDescent="0.2">
      <c r="B108" s="152">
        <v>500130</v>
      </c>
      <c r="C108" s="156" t="s">
        <v>211</v>
      </c>
      <c r="D108" s="154">
        <v>775</v>
      </c>
      <c r="E108" s="152" t="s">
        <v>135</v>
      </c>
      <c r="F108" s="155">
        <v>5.5</v>
      </c>
      <c r="G108" s="7">
        <f>D108*F108</f>
        <v>4262.5</v>
      </c>
      <c r="H108" s="152" t="s">
        <v>85</v>
      </c>
      <c r="I108" s="8">
        <f>IF('1. Raming met kostenposten'!H108="Categorie A",'1. Raming met kostenposten'!G108,0)</f>
        <v>0</v>
      </c>
      <c r="J108" s="8">
        <f>IF('1. Raming met kostenposten'!H108="Categorie B",'1. Raming met kostenposten'!G108,0)</f>
        <v>0</v>
      </c>
      <c r="K108" s="8">
        <f>IF('1. Raming met kostenposten'!H108="Categorie C",'1. Raming met kostenposten'!G108,0)</f>
        <v>0</v>
      </c>
      <c r="L108" s="8">
        <f>IF('1. Raming met kostenposten'!H108="Categorie D",'1. Raming met kostenposten'!G108,0)</f>
        <v>0</v>
      </c>
      <c r="M108" s="48" t="s">
        <v>99</v>
      </c>
    </row>
    <row r="109" spans="2:13" ht="17.850000000000001" customHeight="1" x14ac:dyDescent="0.2">
      <c r="B109" s="152">
        <v>500140</v>
      </c>
      <c r="C109" s="156" t="s">
        <v>212</v>
      </c>
      <c r="D109" s="154">
        <v>6</v>
      </c>
      <c r="E109" s="152" t="s">
        <v>135</v>
      </c>
      <c r="F109" s="155">
        <v>500</v>
      </c>
      <c r="G109" s="7">
        <f>D109*F109</f>
        <v>3000</v>
      </c>
      <c r="H109" s="152" t="s">
        <v>85</v>
      </c>
      <c r="I109" s="8">
        <f>IF('1. Raming met kostenposten'!H109="Categorie A",'1. Raming met kostenposten'!G109,0)</f>
        <v>0</v>
      </c>
      <c r="J109" s="8">
        <f>IF('1. Raming met kostenposten'!H109="Categorie B",'1. Raming met kostenposten'!G109,0)</f>
        <v>0</v>
      </c>
      <c r="K109" s="8">
        <f>IF('1. Raming met kostenposten'!H109="Categorie C",'1. Raming met kostenposten'!G109,0)</f>
        <v>0</v>
      </c>
      <c r="L109" s="8">
        <f>IF('1. Raming met kostenposten'!H109="Categorie D",'1. Raming met kostenposten'!G109,0)</f>
        <v>0</v>
      </c>
      <c r="M109" s="48" t="s">
        <v>99</v>
      </c>
    </row>
    <row r="110" spans="2:13" ht="17.850000000000001" customHeight="1" x14ac:dyDescent="0.2">
      <c r="B110" s="152">
        <v>500150</v>
      </c>
      <c r="C110" s="156" t="s">
        <v>213</v>
      </c>
      <c r="D110" s="154">
        <v>26</v>
      </c>
      <c r="E110" s="152" t="s">
        <v>135</v>
      </c>
      <c r="F110" s="155">
        <v>65</v>
      </c>
      <c r="G110" s="7">
        <f>D110*F110</f>
        <v>1690</v>
      </c>
      <c r="H110" s="152" t="s">
        <v>85</v>
      </c>
      <c r="I110" s="8">
        <f>IF('1. Raming met kostenposten'!H110="Categorie A",'1. Raming met kostenposten'!G110,0)</f>
        <v>0</v>
      </c>
      <c r="J110" s="8">
        <f>IF('1. Raming met kostenposten'!H110="Categorie B",'1. Raming met kostenposten'!G110,0)</f>
        <v>0</v>
      </c>
      <c r="K110" s="8">
        <f>IF('1. Raming met kostenposten'!H110="Categorie C",'1. Raming met kostenposten'!G110,0)</f>
        <v>0</v>
      </c>
      <c r="L110" s="8">
        <f>IF('1. Raming met kostenposten'!H110="Categorie D",'1. Raming met kostenposten'!G110,0)</f>
        <v>0</v>
      </c>
      <c r="M110" s="48" t="s">
        <v>99</v>
      </c>
    </row>
    <row r="111" spans="2:13" ht="17.850000000000001" customHeight="1" x14ac:dyDescent="0.2">
      <c r="B111" s="152">
        <v>500160</v>
      </c>
      <c r="C111" s="156" t="s">
        <v>214</v>
      </c>
      <c r="D111" s="154">
        <v>45</v>
      </c>
      <c r="E111" s="152" t="s">
        <v>135</v>
      </c>
      <c r="F111" s="155">
        <v>135</v>
      </c>
      <c r="G111" s="7">
        <f>D111*F111</f>
        <v>6075</v>
      </c>
      <c r="H111" s="152" t="s">
        <v>85</v>
      </c>
      <c r="I111" s="8">
        <f>IF('1. Raming met kostenposten'!H111="Categorie A",'1. Raming met kostenposten'!G111,0)</f>
        <v>0</v>
      </c>
      <c r="J111" s="8">
        <f>IF('1. Raming met kostenposten'!H111="Categorie B",'1. Raming met kostenposten'!G111,0)</f>
        <v>0</v>
      </c>
      <c r="K111" s="8">
        <f>IF('1. Raming met kostenposten'!H111="Categorie C",'1. Raming met kostenposten'!G111,0)</f>
        <v>0</v>
      </c>
      <c r="L111" s="8">
        <f>IF('1. Raming met kostenposten'!H111="Categorie D",'1. Raming met kostenposten'!G111,0)</f>
        <v>0</v>
      </c>
      <c r="M111" s="48" t="s">
        <v>99</v>
      </c>
    </row>
    <row r="112" spans="2:13" ht="17.850000000000001" customHeight="1" x14ac:dyDescent="0.2">
      <c r="B112" s="152">
        <v>500170</v>
      </c>
      <c r="C112" s="156" t="s">
        <v>215</v>
      </c>
      <c r="D112" s="154">
        <v>2</v>
      </c>
      <c r="E112" s="152" t="s">
        <v>135</v>
      </c>
      <c r="F112" s="155">
        <v>135</v>
      </c>
      <c r="G112" s="7">
        <f t="shared" si="1"/>
        <v>270</v>
      </c>
      <c r="H112" s="152" t="s">
        <v>85</v>
      </c>
      <c r="I112" s="8">
        <f>IF('1. Raming met kostenposten'!H112="Categorie A",'1. Raming met kostenposten'!G112,0)</f>
        <v>0</v>
      </c>
      <c r="J112" s="8">
        <f>IF('1. Raming met kostenposten'!H112="Categorie B",'1. Raming met kostenposten'!G112,0)</f>
        <v>0</v>
      </c>
      <c r="K112" s="8">
        <f>IF('1. Raming met kostenposten'!H112="Categorie C",'1. Raming met kostenposten'!G112,0)</f>
        <v>0</v>
      </c>
      <c r="L112" s="8">
        <f>IF('1. Raming met kostenposten'!H112="Categorie D",'1. Raming met kostenposten'!G112,0)</f>
        <v>0</v>
      </c>
      <c r="M112" s="48" t="s">
        <v>99</v>
      </c>
    </row>
    <row r="113" spans="2:13" ht="17.850000000000001" customHeight="1" x14ac:dyDescent="0.2">
      <c r="B113" s="152">
        <v>500180</v>
      </c>
      <c r="C113" s="156" t="s">
        <v>216</v>
      </c>
      <c r="D113" s="154">
        <v>60</v>
      </c>
      <c r="E113" s="152" t="s">
        <v>123</v>
      </c>
      <c r="F113" s="155">
        <v>45</v>
      </c>
      <c r="G113" s="7">
        <f t="shared" si="1"/>
        <v>2700</v>
      </c>
      <c r="H113" s="152" t="s">
        <v>85</v>
      </c>
      <c r="I113" s="8">
        <f>IF('1. Raming met kostenposten'!H113="Categorie A",'1. Raming met kostenposten'!G113,0)</f>
        <v>0</v>
      </c>
      <c r="J113" s="8">
        <f>IF('1. Raming met kostenposten'!H113="Categorie B",'1. Raming met kostenposten'!G113,0)</f>
        <v>0</v>
      </c>
      <c r="K113" s="8">
        <f>IF('1. Raming met kostenposten'!H113="Categorie C",'1. Raming met kostenposten'!G113,0)</f>
        <v>0</v>
      </c>
      <c r="L113" s="8">
        <f>IF('1. Raming met kostenposten'!H113="Categorie D",'1. Raming met kostenposten'!G113,0)</f>
        <v>0</v>
      </c>
      <c r="M113" s="48" t="s">
        <v>99</v>
      </c>
    </row>
    <row r="114" spans="2:13" ht="17.850000000000001" customHeight="1" x14ac:dyDescent="0.2">
      <c r="B114" s="152"/>
      <c r="C114" s="156"/>
      <c r="D114" s="154"/>
      <c r="E114" s="152"/>
      <c r="F114" s="155"/>
      <c r="G114" s="7">
        <f t="shared" si="1"/>
        <v>0</v>
      </c>
      <c r="H114" s="152"/>
      <c r="I114" s="8">
        <f>IF('1. Raming met kostenposten'!H114="Categorie A",'1. Raming met kostenposten'!G114,0)</f>
        <v>0</v>
      </c>
      <c r="J114" s="8">
        <f>IF('1. Raming met kostenposten'!H114="Categorie B",'1. Raming met kostenposten'!G114,0)</f>
        <v>0</v>
      </c>
      <c r="K114" s="8">
        <f>IF('1. Raming met kostenposten'!H114="Categorie C",'1. Raming met kostenposten'!G114,0)</f>
        <v>0</v>
      </c>
      <c r="L114" s="8">
        <f>IF('1. Raming met kostenposten'!H114="Categorie D",'1. Raming met kostenposten'!G114,0)</f>
        <v>0</v>
      </c>
      <c r="M114" s="48" t="s">
        <v>99</v>
      </c>
    </row>
    <row r="115" spans="2:13" ht="17.850000000000001" customHeight="1" x14ac:dyDescent="0.2">
      <c r="B115" s="160">
        <v>60</v>
      </c>
      <c r="C115" s="153" t="s">
        <v>217</v>
      </c>
      <c r="D115" s="154"/>
      <c r="E115" s="152"/>
      <c r="F115" s="155"/>
      <c r="G115" s="7">
        <f>D115*F115</f>
        <v>0</v>
      </c>
      <c r="H115" s="152"/>
      <c r="I115" s="8">
        <f>IF('1. Raming met kostenposten'!H115="Categorie A",'1. Raming met kostenposten'!G115,0)</f>
        <v>0</v>
      </c>
      <c r="J115" s="8">
        <f>IF('1. Raming met kostenposten'!H115="Categorie B",'1. Raming met kostenposten'!G115,0)</f>
        <v>0</v>
      </c>
      <c r="K115" s="8">
        <f>IF('1. Raming met kostenposten'!H115="Categorie C",'1. Raming met kostenposten'!G115,0)</f>
        <v>0</v>
      </c>
      <c r="L115" s="8">
        <f>IF('1. Raming met kostenposten'!H115="Categorie D",'1. Raming met kostenposten'!G115,0)</f>
        <v>0</v>
      </c>
      <c r="M115" s="48" t="s">
        <v>99</v>
      </c>
    </row>
    <row r="116" spans="2:13" ht="17.850000000000001" customHeight="1" x14ac:dyDescent="0.2">
      <c r="B116" s="152">
        <v>600010</v>
      </c>
      <c r="C116" s="156" t="s">
        <v>218</v>
      </c>
      <c r="D116" s="154">
        <v>5</v>
      </c>
      <c r="E116" s="152" t="s">
        <v>125</v>
      </c>
      <c r="F116" s="155">
        <v>25</v>
      </c>
      <c r="G116" s="7">
        <f t="shared" si="1"/>
        <v>125</v>
      </c>
      <c r="H116" s="152" t="s">
        <v>104</v>
      </c>
      <c r="I116" s="8">
        <f>IF('1. Raming met kostenposten'!H116="Categorie A",'1. Raming met kostenposten'!G116,0)</f>
        <v>125</v>
      </c>
      <c r="J116" s="8">
        <f>IF('1. Raming met kostenposten'!H116="Categorie B",'1. Raming met kostenposten'!G116,0)</f>
        <v>0</v>
      </c>
      <c r="K116" s="8">
        <f>IF('1. Raming met kostenposten'!H116="Categorie C",'1. Raming met kostenposten'!G116,0)</f>
        <v>0</v>
      </c>
      <c r="L116" s="8">
        <f>IF('1. Raming met kostenposten'!H116="Categorie D",'1. Raming met kostenposten'!G116,0)</f>
        <v>0</v>
      </c>
      <c r="M116" s="48" t="s">
        <v>99</v>
      </c>
    </row>
    <row r="117" spans="2:13" ht="17.850000000000001" customHeight="1" x14ac:dyDescent="0.2">
      <c r="B117" s="152">
        <v>600020</v>
      </c>
      <c r="C117" s="156" t="s">
        <v>219</v>
      </c>
      <c r="D117" s="154">
        <v>183</v>
      </c>
      <c r="E117" s="152" t="s">
        <v>220</v>
      </c>
      <c r="F117" s="155">
        <v>4.5</v>
      </c>
      <c r="G117" s="7">
        <f t="shared" si="0"/>
        <v>823.5</v>
      </c>
      <c r="H117" s="152" t="s">
        <v>106</v>
      </c>
      <c r="I117" s="8">
        <f>IF('1. Raming met kostenposten'!H117="Categorie A",'1. Raming met kostenposten'!G117,0)</f>
        <v>0</v>
      </c>
      <c r="J117" s="8">
        <f>IF('1. Raming met kostenposten'!H117="Categorie B",'1. Raming met kostenposten'!G117,0)</f>
        <v>0</v>
      </c>
      <c r="K117" s="8">
        <f>IF('1. Raming met kostenposten'!H117="Categorie C",'1. Raming met kostenposten'!G117,0)</f>
        <v>823.5</v>
      </c>
      <c r="L117" s="8">
        <f>IF('1. Raming met kostenposten'!H117="Categorie D",'1. Raming met kostenposten'!G117,0)</f>
        <v>0</v>
      </c>
      <c r="M117" s="48" t="s">
        <v>99</v>
      </c>
    </row>
    <row r="118" spans="2:13" ht="17.850000000000001" customHeight="1" x14ac:dyDescent="0.2">
      <c r="B118" s="152">
        <v>600030</v>
      </c>
      <c r="C118" s="156" t="s">
        <v>221</v>
      </c>
      <c r="D118" s="154">
        <v>115</v>
      </c>
      <c r="E118" s="152" t="s">
        <v>220</v>
      </c>
      <c r="F118" s="155">
        <v>4.5</v>
      </c>
      <c r="G118" s="7">
        <f t="shared" si="0"/>
        <v>517.5</v>
      </c>
      <c r="H118" s="152" t="s">
        <v>107</v>
      </c>
      <c r="I118" s="8">
        <f>IF('1. Raming met kostenposten'!H118="Categorie A",'1. Raming met kostenposten'!G118,0)</f>
        <v>0</v>
      </c>
      <c r="J118" s="8">
        <f>IF('1. Raming met kostenposten'!H118="Categorie B",'1. Raming met kostenposten'!G118,0)</f>
        <v>0</v>
      </c>
      <c r="K118" s="8">
        <f>IF('1. Raming met kostenposten'!H118="Categorie C",'1. Raming met kostenposten'!G118,0)</f>
        <v>0</v>
      </c>
      <c r="L118" s="8">
        <f>IF('1. Raming met kostenposten'!H118="Categorie D",'1. Raming met kostenposten'!G118,0)</f>
        <v>517.5</v>
      </c>
      <c r="M118" s="48" t="s">
        <v>99</v>
      </c>
    </row>
    <row r="119" spans="2:13" ht="17.850000000000001" customHeight="1" x14ac:dyDescent="0.2">
      <c r="B119" s="152">
        <v>600040</v>
      </c>
      <c r="C119" s="156" t="s">
        <v>222</v>
      </c>
      <c r="D119" s="154">
        <v>300</v>
      </c>
      <c r="E119" s="152" t="s">
        <v>220</v>
      </c>
      <c r="F119" s="155">
        <v>4.5</v>
      </c>
      <c r="G119" s="7">
        <f t="shared" si="0"/>
        <v>1350</v>
      </c>
      <c r="H119" s="152" t="s">
        <v>105</v>
      </c>
      <c r="I119" s="8">
        <f>IF('1. Raming met kostenposten'!H119="Categorie A",'1. Raming met kostenposten'!G119,0)</f>
        <v>0</v>
      </c>
      <c r="J119" s="8">
        <f>IF('1. Raming met kostenposten'!H119="Categorie B",'1. Raming met kostenposten'!G119,0)</f>
        <v>1350</v>
      </c>
      <c r="K119" s="8">
        <f>IF('1. Raming met kostenposten'!H119="Categorie C",'1. Raming met kostenposten'!G119,0)</f>
        <v>0</v>
      </c>
      <c r="L119" s="8">
        <f>IF('1. Raming met kostenposten'!H119="Categorie D",'1. Raming met kostenposten'!G119,0)</f>
        <v>0</v>
      </c>
      <c r="M119" s="48" t="s">
        <v>99</v>
      </c>
    </row>
    <row r="120" spans="2:13" ht="17.850000000000001" customHeight="1" x14ac:dyDescent="0.2">
      <c r="B120" s="152"/>
      <c r="C120" s="156"/>
      <c r="D120" s="154"/>
      <c r="E120" s="152"/>
      <c r="F120" s="155"/>
      <c r="G120" s="7">
        <f t="shared" si="0"/>
        <v>0</v>
      </c>
      <c r="H120" s="152" t="s">
        <v>99</v>
      </c>
      <c r="I120" s="8">
        <f>IF('1. Raming met kostenposten'!H120="Categorie A",'1. Raming met kostenposten'!G120,0)</f>
        <v>0</v>
      </c>
      <c r="J120" s="8">
        <f>IF('1. Raming met kostenposten'!H120="Categorie B",'1. Raming met kostenposten'!G120,0)</f>
        <v>0</v>
      </c>
      <c r="K120" s="8">
        <f>IF('1. Raming met kostenposten'!H120="Categorie C",'1. Raming met kostenposten'!G120,0)</f>
        <v>0</v>
      </c>
      <c r="L120" s="8">
        <f>IF('1. Raming met kostenposten'!H120="Categorie D",'1. Raming met kostenposten'!G120,0)</f>
        <v>0</v>
      </c>
      <c r="M120" s="48" t="s">
        <v>99</v>
      </c>
    </row>
    <row r="121" spans="2:13" ht="17.850000000000001" customHeight="1" x14ac:dyDescent="0.2">
      <c r="B121" s="152"/>
      <c r="C121" s="156"/>
      <c r="D121" s="154"/>
      <c r="E121" s="152"/>
      <c r="F121" s="155"/>
      <c r="G121" s="7">
        <f t="shared" si="0"/>
        <v>0</v>
      </c>
      <c r="H121" s="152" t="s">
        <v>99</v>
      </c>
      <c r="I121" s="8">
        <f>IF('1. Raming met kostenposten'!H121="Categorie A",'1. Raming met kostenposten'!G121,0)</f>
        <v>0</v>
      </c>
      <c r="J121" s="8">
        <f>IF('1. Raming met kostenposten'!H121="Categorie B",'1. Raming met kostenposten'!G121,0)</f>
        <v>0</v>
      </c>
      <c r="K121" s="8">
        <f>IF('1. Raming met kostenposten'!H121="Categorie C",'1. Raming met kostenposten'!G121,0)</f>
        <v>0</v>
      </c>
      <c r="L121" s="8">
        <f>IF('1. Raming met kostenposten'!H121="Categorie D",'1. Raming met kostenposten'!G121,0)</f>
        <v>0</v>
      </c>
      <c r="M121" s="48" t="s">
        <v>99</v>
      </c>
    </row>
    <row r="122" spans="2:13" ht="17.850000000000001" customHeight="1" x14ac:dyDescent="0.2">
      <c r="B122" s="152"/>
      <c r="C122" s="156"/>
      <c r="D122" s="154"/>
      <c r="E122" s="152"/>
      <c r="F122" s="155"/>
      <c r="G122" s="7">
        <f t="shared" si="0"/>
        <v>0</v>
      </c>
      <c r="H122" s="152" t="s">
        <v>99</v>
      </c>
      <c r="I122" s="8">
        <f>IF('1. Raming met kostenposten'!H122="Categorie A",'1. Raming met kostenposten'!G122,0)</f>
        <v>0</v>
      </c>
      <c r="J122" s="8">
        <f>IF('1. Raming met kostenposten'!H122="Categorie B",'1. Raming met kostenposten'!G122,0)</f>
        <v>0</v>
      </c>
      <c r="K122" s="8">
        <f>IF('1. Raming met kostenposten'!H122="Categorie C",'1. Raming met kostenposten'!G122,0)</f>
        <v>0</v>
      </c>
      <c r="L122" s="8">
        <f>IF('1. Raming met kostenposten'!H122="Categorie D",'1. Raming met kostenposten'!G122,0)</f>
        <v>0</v>
      </c>
      <c r="M122" s="48" t="s">
        <v>99</v>
      </c>
    </row>
    <row r="123" spans="2:13" ht="17.850000000000001" customHeight="1" x14ac:dyDescent="0.2">
      <c r="B123" s="152"/>
      <c r="C123" s="156"/>
      <c r="D123" s="154"/>
      <c r="E123" s="152"/>
      <c r="F123" s="155"/>
      <c r="G123" s="7">
        <f t="shared" si="0"/>
        <v>0</v>
      </c>
      <c r="H123" s="152" t="s">
        <v>99</v>
      </c>
      <c r="I123" s="8">
        <f>IF('1. Raming met kostenposten'!H123="Categorie A",'1. Raming met kostenposten'!G123,0)</f>
        <v>0</v>
      </c>
      <c r="J123" s="8">
        <f>IF('1. Raming met kostenposten'!H123="Categorie B",'1. Raming met kostenposten'!G123,0)</f>
        <v>0</v>
      </c>
      <c r="K123" s="8">
        <f>IF('1. Raming met kostenposten'!H123="Categorie C",'1. Raming met kostenposten'!G123,0)</f>
        <v>0</v>
      </c>
      <c r="L123" s="8">
        <f>IF('1. Raming met kostenposten'!H123="Categorie D",'1. Raming met kostenposten'!G123,0)</f>
        <v>0</v>
      </c>
      <c r="M123" s="48" t="s">
        <v>99</v>
      </c>
    </row>
    <row r="124" spans="2:13" ht="17.850000000000001" customHeight="1" x14ac:dyDescent="0.2">
      <c r="B124" s="152"/>
      <c r="C124" s="156"/>
      <c r="D124" s="154"/>
      <c r="E124" s="152"/>
      <c r="F124" s="155"/>
      <c r="G124" s="7">
        <f t="shared" si="0"/>
        <v>0</v>
      </c>
      <c r="H124" s="152" t="s">
        <v>99</v>
      </c>
      <c r="I124" s="8">
        <f>IF('1. Raming met kostenposten'!H124="Categorie A",'1. Raming met kostenposten'!G124,0)</f>
        <v>0</v>
      </c>
      <c r="J124" s="8">
        <f>IF('1. Raming met kostenposten'!H124="Categorie B",'1. Raming met kostenposten'!G124,0)</f>
        <v>0</v>
      </c>
      <c r="K124" s="8">
        <f>IF('1. Raming met kostenposten'!H124="Categorie C",'1. Raming met kostenposten'!G124,0)</f>
        <v>0</v>
      </c>
      <c r="L124" s="8">
        <f>IF('1. Raming met kostenposten'!H124="Categorie D",'1. Raming met kostenposten'!G124,0)</f>
        <v>0</v>
      </c>
      <c r="M124" s="48" t="s">
        <v>99</v>
      </c>
    </row>
    <row r="125" spans="2:13" ht="17.850000000000001" customHeight="1" x14ac:dyDescent="0.2">
      <c r="B125" s="152"/>
      <c r="C125" s="156"/>
      <c r="D125" s="154"/>
      <c r="E125" s="152"/>
      <c r="F125" s="155"/>
      <c r="G125" s="7">
        <f t="shared" si="0"/>
        <v>0</v>
      </c>
      <c r="H125" s="152" t="s">
        <v>99</v>
      </c>
      <c r="I125" s="8">
        <f>IF('1. Raming met kostenposten'!H125="Categorie A",'1. Raming met kostenposten'!G125,0)</f>
        <v>0</v>
      </c>
      <c r="J125" s="8">
        <f>IF('1. Raming met kostenposten'!H125="Categorie B",'1. Raming met kostenposten'!G125,0)</f>
        <v>0</v>
      </c>
      <c r="K125" s="8">
        <f>IF('1. Raming met kostenposten'!H125="Categorie C",'1. Raming met kostenposten'!G125,0)</f>
        <v>0</v>
      </c>
      <c r="L125" s="8">
        <f>IF('1. Raming met kostenposten'!H125="Categorie D",'1. Raming met kostenposten'!G125,0)</f>
        <v>0</v>
      </c>
      <c r="M125" s="48" t="s">
        <v>99</v>
      </c>
    </row>
    <row r="126" spans="2:13" ht="17.850000000000001" customHeight="1" x14ac:dyDescent="0.2">
      <c r="B126" s="152"/>
      <c r="C126" s="156"/>
      <c r="D126" s="154"/>
      <c r="E126" s="152"/>
      <c r="F126" s="155"/>
      <c r="G126" s="7">
        <f t="shared" si="0"/>
        <v>0</v>
      </c>
      <c r="H126" s="152" t="s">
        <v>99</v>
      </c>
      <c r="I126" s="8">
        <f>IF('1. Raming met kostenposten'!H126="Categorie A",'1. Raming met kostenposten'!G126,0)</f>
        <v>0</v>
      </c>
      <c r="J126" s="8">
        <f>IF('1. Raming met kostenposten'!H126="Categorie B",'1. Raming met kostenposten'!G126,0)</f>
        <v>0</v>
      </c>
      <c r="K126" s="8">
        <f>IF('1. Raming met kostenposten'!H126="Categorie C",'1. Raming met kostenposten'!G126,0)</f>
        <v>0</v>
      </c>
      <c r="L126" s="8">
        <f>IF('1. Raming met kostenposten'!H126="Categorie D",'1. Raming met kostenposten'!G126,0)</f>
        <v>0</v>
      </c>
      <c r="M126" s="48" t="s">
        <v>99</v>
      </c>
    </row>
    <row r="127" spans="2:13" ht="17.850000000000001" customHeight="1" x14ac:dyDescent="0.2">
      <c r="B127" s="152"/>
      <c r="C127" s="156"/>
      <c r="D127" s="154"/>
      <c r="E127" s="152"/>
      <c r="F127" s="155"/>
      <c r="G127" s="7">
        <f t="shared" si="0"/>
        <v>0</v>
      </c>
      <c r="H127" s="152" t="s">
        <v>99</v>
      </c>
      <c r="I127" s="8">
        <f>IF('1. Raming met kostenposten'!H127="Categorie A",'1. Raming met kostenposten'!G127,0)</f>
        <v>0</v>
      </c>
      <c r="J127" s="8">
        <f>IF('1. Raming met kostenposten'!H127="Categorie B",'1. Raming met kostenposten'!G127,0)</f>
        <v>0</v>
      </c>
      <c r="K127" s="8">
        <f>IF('1. Raming met kostenposten'!H127="Categorie C",'1. Raming met kostenposten'!G127,0)</f>
        <v>0</v>
      </c>
      <c r="L127" s="8">
        <f>IF('1. Raming met kostenposten'!H127="Categorie D",'1. Raming met kostenposten'!G127,0)</f>
        <v>0</v>
      </c>
      <c r="M127" s="48" t="s">
        <v>99</v>
      </c>
    </row>
    <row r="128" spans="2:13" ht="17.850000000000001" customHeight="1" x14ac:dyDescent="0.2">
      <c r="B128" s="152"/>
      <c r="C128" s="156"/>
      <c r="D128" s="154"/>
      <c r="E128" s="152"/>
      <c r="F128" s="155"/>
      <c r="G128" s="7">
        <f t="shared" si="0"/>
        <v>0</v>
      </c>
      <c r="H128" s="152" t="s">
        <v>99</v>
      </c>
      <c r="I128" s="8">
        <f>IF('1. Raming met kostenposten'!H128="Categorie A",'1. Raming met kostenposten'!G128,0)</f>
        <v>0</v>
      </c>
      <c r="J128" s="8">
        <f>IF('1. Raming met kostenposten'!H128="Categorie B",'1. Raming met kostenposten'!G128,0)</f>
        <v>0</v>
      </c>
      <c r="K128" s="8">
        <f>IF('1. Raming met kostenposten'!H128="Categorie C",'1. Raming met kostenposten'!G128,0)</f>
        <v>0</v>
      </c>
      <c r="L128" s="8">
        <f>IF('1. Raming met kostenposten'!H128="Categorie D",'1. Raming met kostenposten'!G128,0)</f>
        <v>0</v>
      </c>
      <c r="M128" s="48" t="s">
        <v>99</v>
      </c>
    </row>
    <row r="129" spans="2:13" ht="17.850000000000001" customHeight="1" x14ac:dyDescent="0.2">
      <c r="B129" s="152"/>
      <c r="C129" s="156"/>
      <c r="D129" s="154"/>
      <c r="E129" s="152"/>
      <c r="F129" s="155"/>
      <c r="G129" s="7">
        <f t="shared" si="0"/>
        <v>0</v>
      </c>
      <c r="H129" s="152" t="s">
        <v>99</v>
      </c>
      <c r="I129" s="8">
        <f>IF('1. Raming met kostenposten'!H129="Categorie A",'1. Raming met kostenposten'!G129,0)</f>
        <v>0</v>
      </c>
      <c r="J129" s="8">
        <f>IF('1. Raming met kostenposten'!H129="Categorie B",'1. Raming met kostenposten'!G129,0)</f>
        <v>0</v>
      </c>
      <c r="K129" s="8">
        <f>IF('1. Raming met kostenposten'!H129="Categorie C",'1. Raming met kostenposten'!G129,0)</f>
        <v>0</v>
      </c>
      <c r="L129" s="8">
        <f>IF('1. Raming met kostenposten'!H129="Categorie D",'1. Raming met kostenposten'!G129,0)</f>
        <v>0</v>
      </c>
      <c r="M129" s="48" t="s">
        <v>99</v>
      </c>
    </row>
    <row r="130" spans="2:13" ht="17.850000000000001" customHeight="1" x14ac:dyDescent="0.2">
      <c r="B130" s="152"/>
      <c r="C130" s="156"/>
      <c r="D130" s="154"/>
      <c r="E130" s="152"/>
      <c r="F130" s="155"/>
      <c r="G130" s="7">
        <f t="shared" ref="G130:G140" si="3">D130*F130</f>
        <v>0</v>
      </c>
      <c r="H130" s="152" t="s">
        <v>99</v>
      </c>
      <c r="I130" s="8">
        <f>IF('1. Raming met kostenposten'!H130="Categorie A",'1. Raming met kostenposten'!G130,0)</f>
        <v>0</v>
      </c>
      <c r="J130" s="8">
        <f>IF('1. Raming met kostenposten'!H130="Categorie B",'1. Raming met kostenposten'!G130,0)</f>
        <v>0</v>
      </c>
      <c r="K130" s="8">
        <f>IF('1. Raming met kostenposten'!H130="Categorie C",'1. Raming met kostenposten'!G130,0)</f>
        <v>0</v>
      </c>
      <c r="L130" s="8">
        <f>IF('1. Raming met kostenposten'!H130="Categorie D",'1. Raming met kostenposten'!G130,0)</f>
        <v>0</v>
      </c>
      <c r="M130" s="48" t="s">
        <v>99</v>
      </c>
    </row>
    <row r="131" spans="2:13" ht="17.850000000000001" customHeight="1" x14ac:dyDescent="0.2">
      <c r="B131" s="152"/>
      <c r="C131" s="156"/>
      <c r="D131" s="154"/>
      <c r="E131" s="152"/>
      <c r="F131" s="155"/>
      <c r="G131" s="7">
        <f t="shared" si="3"/>
        <v>0</v>
      </c>
      <c r="H131" s="152" t="s">
        <v>99</v>
      </c>
      <c r="I131" s="8">
        <f>IF('1. Raming met kostenposten'!H131="Categorie A",'1. Raming met kostenposten'!G131,0)</f>
        <v>0</v>
      </c>
      <c r="J131" s="8">
        <f>IF('1. Raming met kostenposten'!H131="Categorie B",'1. Raming met kostenposten'!G131,0)</f>
        <v>0</v>
      </c>
      <c r="K131" s="8">
        <f>IF('1. Raming met kostenposten'!H131="Categorie C",'1. Raming met kostenposten'!G131,0)</f>
        <v>0</v>
      </c>
      <c r="L131" s="8">
        <f>IF('1. Raming met kostenposten'!H131="Categorie D",'1. Raming met kostenposten'!G131,0)</f>
        <v>0</v>
      </c>
      <c r="M131" s="48" t="s">
        <v>99</v>
      </c>
    </row>
    <row r="132" spans="2:13" ht="17.850000000000001" customHeight="1" x14ac:dyDescent="0.2">
      <c r="B132" s="152"/>
      <c r="C132" s="156"/>
      <c r="D132" s="154"/>
      <c r="E132" s="152"/>
      <c r="F132" s="155"/>
      <c r="G132" s="7">
        <f t="shared" si="3"/>
        <v>0</v>
      </c>
      <c r="H132" s="152" t="s">
        <v>99</v>
      </c>
      <c r="I132" s="8">
        <f>IF('1. Raming met kostenposten'!H132="Categorie A",'1. Raming met kostenposten'!G132,0)</f>
        <v>0</v>
      </c>
      <c r="J132" s="8">
        <f>IF('1. Raming met kostenposten'!H132="Categorie B",'1. Raming met kostenposten'!G132,0)</f>
        <v>0</v>
      </c>
      <c r="K132" s="8">
        <f>IF('1. Raming met kostenposten'!H132="Categorie C",'1. Raming met kostenposten'!G132,0)</f>
        <v>0</v>
      </c>
      <c r="L132" s="8">
        <f>IF('1. Raming met kostenposten'!H132="Categorie D",'1. Raming met kostenposten'!G132,0)</f>
        <v>0</v>
      </c>
      <c r="M132" s="48" t="s">
        <v>99</v>
      </c>
    </row>
    <row r="133" spans="2:13" ht="17.850000000000001" customHeight="1" x14ac:dyDescent="0.2">
      <c r="B133" s="152"/>
      <c r="C133" s="156"/>
      <c r="D133" s="154"/>
      <c r="E133" s="152"/>
      <c r="F133" s="155"/>
      <c r="G133" s="7">
        <f t="shared" si="3"/>
        <v>0</v>
      </c>
      <c r="H133" s="152" t="s">
        <v>99</v>
      </c>
      <c r="I133" s="8">
        <f>IF('1. Raming met kostenposten'!H133="Categorie A",'1. Raming met kostenposten'!G133,0)</f>
        <v>0</v>
      </c>
      <c r="J133" s="8">
        <f>IF('1. Raming met kostenposten'!H133="Categorie B",'1. Raming met kostenposten'!G133,0)</f>
        <v>0</v>
      </c>
      <c r="K133" s="8">
        <f>IF('1. Raming met kostenposten'!H133="Categorie C",'1. Raming met kostenposten'!G133,0)</f>
        <v>0</v>
      </c>
      <c r="L133" s="8">
        <f>IF('1. Raming met kostenposten'!H133="Categorie D",'1. Raming met kostenposten'!G133,0)</f>
        <v>0</v>
      </c>
      <c r="M133" s="48" t="s">
        <v>99</v>
      </c>
    </row>
    <row r="134" spans="2:13" ht="17.850000000000001" customHeight="1" x14ac:dyDescent="0.2">
      <c r="B134" s="152"/>
      <c r="C134" s="156"/>
      <c r="D134" s="154"/>
      <c r="E134" s="152"/>
      <c r="F134" s="155"/>
      <c r="G134" s="7">
        <f t="shared" si="3"/>
        <v>0</v>
      </c>
      <c r="H134" s="152" t="s">
        <v>99</v>
      </c>
      <c r="I134" s="8">
        <f>IF('1. Raming met kostenposten'!H134="Categorie A",'1. Raming met kostenposten'!G134,0)</f>
        <v>0</v>
      </c>
      <c r="J134" s="8">
        <f>IF('1. Raming met kostenposten'!H134="Categorie B",'1. Raming met kostenposten'!G134,0)</f>
        <v>0</v>
      </c>
      <c r="K134" s="8">
        <f>IF('1. Raming met kostenposten'!H134="Categorie C",'1. Raming met kostenposten'!G134,0)</f>
        <v>0</v>
      </c>
      <c r="L134" s="8">
        <f>IF('1. Raming met kostenposten'!H134="Categorie D",'1. Raming met kostenposten'!G134,0)</f>
        <v>0</v>
      </c>
      <c r="M134" s="48" t="s">
        <v>99</v>
      </c>
    </row>
    <row r="135" spans="2:13" ht="17.850000000000001" customHeight="1" x14ac:dyDescent="0.2">
      <c r="B135" s="152"/>
      <c r="C135" s="156"/>
      <c r="D135" s="154"/>
      <c r="E135" s="152"/>
      <c r="F135" s="155"/>
      <c r="G135" s="7">
        <f t="shared" si="3"/>
        <v>0</v>
      </c>
      <c r="H135" s="152" t="s">
        <v>99</v>
      </c>
      <c r="I135" s="8">
        <f>IF('1. Raming met kostenposten'!H135="Categorie A",'1. Raming met kostenposten'!G135,0)</f>
        <v>0</v>
      </c>
      <c r="J135" s="8">
        <f>IF('1. Raming met kostenposten'!H135="Categorie B",'1. Raming met kostenposten'!G135,0)</f>
        <v>0</v>
      </c>
      <c r="K135" s="8">
        <f>IF('1. Raming met kostenposten'!H135="Categorie C",'1. Raming met kostenposten'!G135,0)</f>
        <v>0</v>
      </c>
      <c r="L135" s="8">
        <f>IF('1. Raming met kostenposten'!H135="Categorie D",'1. Raming met kostenposten'!G135,0)</f>
        <v>0</v>
      </c>
      <c r="M135" s="48" t="s">
        <v>99</v>
      </c>
    </row>
    <row r="136" spans="2:13" ht="17.850000000000001" customHeight="1" x14ac:dyDescent="0.2">
      <c r="B136" s="152"/>
      <c r="C136" s="156"/>
      <c r="D136" s="154"/>
      <c r="E136" s="152"/>
      <c r="F136" s="155"/>
      <c r="G136" s="7">
        <f t="shared" si="3"/>
        <v>0</v>
      </c>
      <c r="H136" s="152" t="s">
        <v>99</v>
      </c>
      <c r="I136" s="8">
        <f>IF('1. Raming met kostenposten'!H136="Categorie A",'1. Raming met kostenposten'!G136,0)</f>
        <v>0</v>
      </c>
      <c r="J136" s="8">
        <f>IF('1. Raming met kostenposten'!H136="Categorie B",'1. Raming met kostenposten'!G136,0)</f>
        <v>0</v>
      </c>
      <c r="K136" s="8">
        <f>IF('1. Raming met kostenposten'!H136="Categorie C",'1. Raming met kostenposten'!G136,0)</f>
        <v>0</v>
      </c>
      <c r="L136" s="8">
        <f>IF('1. Raming met kostenposten'!H136="Categorie D",'1. Raming met kostenposten'!G136,0)</f>
        <v>0</v>
      </c>
      <c r="M136" s="48" t="s">
        <v>99</v>
      </c>
    </row>
    <row r="137" spans="2:13" ht="17.850000000000001" customHeight="1" x14ac:dyDescent="0.2">
      <c r="B137" s="152"/>
      <c r="C137" s="156"/>
      <c r="D137" s="154"/>
      <c r="E137" s="152"/>
      <c r="F137" s="155"/>
      <c r="G137" s="7">
        <f t="shared" si="3"/>
        <v>0</v>
      </c>
      <c r="H137" s="152" t="s">
        <v>99</v>
      </c>
      <c r="I137" s="8">
        <f>IF('1. Raming met kostenposten'!H137="Categorie A",'1. Raming met kostenposten'!G137,0)</f>
        <v>0</v>
      </c>
      <c r="J137" s="8">
        <f>IF('1. Raming met kostenposten'!H137="Categorie B",'1. Raming met kostenposten'!G137,0)</f>
        <v>0</v>
      </c>
      <c r="K137" s="8">
        <f>IF('1. Raming met kostenposten'!H137="Categorie C",'1. Raming met kostenposten'!G137,0)</f>
        <v>0</v>
      </c>
      <c r="L137" s="8">
        <f>IF('1. Raming met kostenposten'!H137="Categorie D",'1. Raming met kostenposten'!G137,0)</f>
        <v>0</v>
      </c>
      <c r="M137" s="48" t="s">
        <v>99</v>
      </c>
    </row>
    <row r="138" spans="2:13" ht="17.850000000000001" customHeight="1" x14ac:dyDescent="0.2">
      <c r="B138" s="152"/>
      <c r="C138" s="156"/>
      <c r="D138" s="154"/>
      <c r="E138" s="152"/>
      <c r="F138" s="155"/>
      <c r="G138" s="7">
        <f t="shared" si="3"/>
        <v>0</v>
      </c>
      <c r="H138" s="152" t="s">
        <v>99</v>
      </c>
      <c r="I138" s="8">
        <f>IF('1. Raming met kostenposten'!H138="Categorie A",'1. Raming met kostenposten'!G138,0)</f>
        <v>0</v>
      </c>
      <c r="J138" s="8">
        <f>IF('1. Raming met kostenposten'!H138="Categorie B",'1. Raming met kostenposten'!G138,0)</f>
        <v>0</v>
      </c>
      <c r="K138" s="8">
        <f>IF('1. Raming met kostenposten'!H138="Categorie C",'1. Raming met kostenposten'!G138,0)</f>
        <v>0</v>
      </c>
      <c r="L138" s="8">
        <f>IF('1. Raming met kostenposten'!H138="Categorie D",'1. Raming met kostenposten'!G138,0)</f>
        <v>0</v>
      </c>
      <c r="M138" s="48" t="s">
        <v>99</v>
      </c>
    </row>
    <row r="139" spans="2:13" ht="17.850000000000001" customHeight="1" x14ac:dyDescent="0.2">
      <c r="B139" s="152"/>
      <c r="C139" s="156"/>
      <c r="D139" s="154"/>
      <c r="E139" s="152"/>
      <c r="F139" s="155"/>
      <c r="G139" s="7">
        <f t="shared" si="3"/>
        <v>0</v>
      </c>
      <c r="H139" s="152" t="s">
        <v>99</v>
      </c>
      <c r="I139" s="8">
        <f>IF('1. Raming met kostenposten'!H139="Categorie A",'1. Raming met kostenposten'!G139,0)</f>
        <v>0</v>
      </c>
      <c r="J139" s="8">
        <f>IF('1. Raming met kostenposten'!H139="Categorie B",'1. Raming met kostenposten'!G139,0)</f>
        <v>0</v>
      </c>
      <c r="K139" s="8">
        <f>IF('1. Raming met kostenposten'!H139="Categorie C",'1. Raming met kostenposten'!G139,0)</f>
        <v>0</v>
      </c>
      <c r="L139" s="8">
        <f>IF('1. Raming met kostenposten'!H139="Categorie D",'1. Raming met kostenposten'!G139,0)</f>
        <v>0</v>
      </c>
      <c r="M139" s="48" t="s">
        <v>99</v>
      </c>
    </row>
    <row r="140" spans="2:13" ht="17.850000000000001" customHeight="1" x14ac:dyDescent="0.2">
      <c r="B140" s="152"/>
      <c r="C140" s="156"/>
      <c r="D140" s="154"/>
      <c r="E140" s="152"/>
      <c r="F140" s="155"/>
      <c r="G140" s="7">
        <f t="shared" si="3"/>
        <v>0</v>
      </c>
      <c r="H140" s="152" t="s">
        <v>99</v>
      </c>
      <c r="I140" s="8">
        <f>IF('1. Raming met kostenposten'!H140="Categorie A",'1. Raming met kostenposten'!G140,0)</f>
        <v>0</v>
      </c>
      <c r="J140" s="8">
        <f>IF('1. Raming met kostenposten'!H140="Categorie B",'1. Raming met kostenposten'!G140,0)</f>
        <v>0</v>
      </c>
      <c r="K140" s="8">
        <f>IF('1. Raming met kostenposten'!H140="Categorie C",'1. Raming met kostenposten'!G140,0)</f>
        <v>0</v>
      </c>
      <c r="L140" s="8">
        <f>IF('1. Raming met kostenposten'!H140="Categorie D",'1. Raming met kostenposten'!G140,0)</f>
        <v>0</v>
      </c>
      <c r="M140" s="48" t="s">
        <v>99</v>
      </c>
    </row>
    <row r="141" spans="2:13" ht="17.850000000000001" customHeight="1" x14ac:dyDescent="0.2">
      <c r="B141" s="152"/>
      <c r="C141" s="156"/>
      <c r="D141" s="154"/>
      <c r="E141" s="152"/>
      <c r="F141" s="155"/>
      <c r="G141" s="7">
        <f t="shared" si="0"/>
        <v>0</v>
      </c>
      <c r="H141" s="152" t="s">
        <v>99</v>
      </c>
      <c r="I141" s="8">
        <f>IF('1. Raming met kostenposten'!H141="Categorie A",'1. Raming met kostenposten'!G141,0)</f>
        <v>0</v>
      </c>
      <c r="J141" s="8">
        <f>IF('1. Raming met kostenposten'!H141="Categorie B",'1. Raming met kostenposten'!G141,0)</f>
        <v>0</v>
      </c>
      <c r="K141" s="8">
        <f>IF('1. Raming met kostenposten'!H141="Categorie C",'1. Raming met kostenposten'!G141,0)</f>
        <v>0</v>
      </c>
      <c r="L141" s="8">
        <f>IF('1. Raming met kostenposten'!H141="Categorie D",'1. Raming met kostenposten'!G141,0)</f>
        <v>0</v>
      </c>
      <c r="M141" s="48" t="s">
        <v>99</v>
      </c>
    </row>
    <row r="142" spans="2:13" ht="17.850000000000001" customHeight="1" x14ac:dyDescent="0.2">
      <c r="B142" s="152"/>
      <c r="C142" s="156"/>
      <c r="D142" s="154"/>
      <c r="E142" s="152"/>
      <c r="F142" s="155"/>
      <c r="G142" s="7">
        <f t="shared" ref="G142:G169" si="4">D142*F142</f>
        <v>0</v>
      </c>
      <c r="H142" s="152" t="s">
        <v>99</v>
      </c>
      <c r="I142" s="8">
        <f>IF('1. Raming met kostenposten'!H142="Categorie A",'1. Raming met kostenposten'!G142,0)</f>
        <v>0</v>
      </c>
      <c r="J142" s="8">
        <f>IF('1. Raming met kostenposten'!H142="Categorie B",'1. Raming met kostenposten'!G142,0)</f>
        <v>0</v>
      </c>
      <c r="K142" s="8">
        <f>IF('1. Raming met kostenposten'!H142="Categorie C",'1. Raming met kostenposten'!G142,0)</f>
        <v>0</v>
      </c>
      <c r="L142" s="8">
        <f>IF('1. Raming met kostenposten'!H142="Categorie D",'1. Raming met kostenposten'!G142,0)</f>
        <v>0</v>
      </c>
      <c r="M142" s="48" t="s">
        <v>99</v>
      </c>
    </row>
    <row r="143" spans="2:13" ht="17.850000000000001" customHeight="1" x14ac:dyDescent="0.2">
      <c r="B143" s="152"/>
      <c r="C143" s="156"/>
      <c r="D143" s="154"/>
      <c r="E143" s="152"/>
      <c r="F143" s="155"/>
      <c r="G143" s="7">
        <f t="shared" si="4"/>
        <v>0</v>
      </c>
      <c r="H143" s="152" t="s">
        <v>99</v>
      </c>
      <c r="I143" s="8">
        <f>IF('1. Raming met kostenposten'!H143="Categorie A",'1. Raming met kostenposten'!G143,0)</f>
        <v>0</v>
      </c>
      <c r="J143" s="8">
        <f>IF('1. Raming met kostenposten'!H143="Categorie B",'1. Raming met kostenposten'!G143,0)</f>
        <v>0</v>
      </c>
      <c r="K143" s="8">
        <f>IF('1. Raming met kostenposten'!H143="Categorie C",'1. Raming met kostenposten'!G143,0)</f>
        <v>0</v>
      </c>
      <c r="L143" s="8">
        <f>IF('1. Raming met kostenposten'!H143="Categorie D",'1. Raming met kostenposten'!G143,0)</f>
        <v>0</v>
      </c>
      <c r="M143" s="48" t="s">
        <v>99</v>
      </c>
    </row>
    <row r="144" spans="2:13" ht="17.850000000000001" customHeight="1" x14ac:dyDescent="0.2">
      <c r="B144" s="152"/>
      <c r="C144" s="156"/>
      <c r="D144" s="154"/>
      <c r="E144" s="152"/>
      <c r="F144" s="155"/>
      <c r="G144" s="7">
        <f t="shared" si="4"/>
        <v>0</v>
      </c>
      <c r="H144" s="152" t="s">
        <v>99</v>
      </c>
      <c r="I144" s="8">
        <f>IF('1. Raming met kostenposten'!H144="Categorie A",'1. Raming met kostenposten'!G144,0)</f>
        <v>0</v>
      </c>
      <c r="J144" s="8">
        <f>IF('1. Raming met kostenposten'!H144="Categorie B",'1. Raming met kostenposten'!G144,0)</f>
        <v>0</v>
      </c>
      <c r="K144" s="8">
        <f>IF('1. Raming met kostenposten'!H144="Categorie C",'1. Raming met kostenposten'!G144,0)</f>
        <v>0</v>
      </c>
      <c r="L144" s="8">
        <f>IF('1. Raming met kostenposten'!H144="Categorie D",'1. Raming met kostenposten'!G144,0)</f>
        <v>0</v>
      </c>
      <c r="M144" s="48" t="s">
        <v>99</v>
      </c>
    </row>
    <row r="145" spans="2:13" ht="17.850000000000001" customHeight="1" x14ac:dyDescent="0.2">
      <c r="B145" s="152"/>
      <c r="C145" s="156"/>
      <c r="D145" s="154"/>
      <c r="E145" s="152"/>
      <c r="F145" s="155"/>
      <c r="G145" s="7">
        <f t="shared" si="4"/>
        <v>0</v>
      </c>
      <c r="H145" s="152" t="s">
        <v>99</v>
      </c>
      <c r="I145" s="8">
        <f>IF('1. Raming met kostenposten'!H145="Categorie A",'1. Raming met kostenposten'!G145,0)</f>
        <v>0</v>
      </c>
      <c r="J145" s="8">
        <f>IF('1. Raming met kostenposten'!H145="Categorie B",'1. Raming met kostenposten'!G145,0)</f>
        <v>0</v>
      </c>
      <c r="K145" s="8">
        <f>IF('1. Raming met kostenposten'!H145="Categorie C",'1. Raming met kostenposten'!G145,0)</f>
        <v>0</v>
      </c>
      <c r="L145" s="8">
        <f>IF('1. Raming met kostenposten'!H145="Categorie D",'1. Raming met kostenposten'!G145,0)</f>
        <v>0</v>
      </c>
      <c r="M145" s="48" t="s">
        <v>99</v>
      </c>
    </row>
    <row r="146" spans="2:13" ht="17.850000000000001" customHeight="1" x14ac:dyDescent="0.2">
      <c r="B146" s="152"/>
      <c r="C146" s="156"/>
      <c r="D146" s="154"/>
      <c r="E146" s="152"/>
      <c r="F146" s="155"/>
      <c r="G146" s="7">
        <f t="shared" si="4"/>
        <v>0</v>
      </c>
      <c r="H146" s="152" t="s">
        <v>99</v>
      </c>
      <c r="I146" s="8">
        <f>IF('1. Raming met kostenposten'!H146="Categorie A",'1. Raming met kostenposten'!G146,0)</f>
        <v>0</v>
      </c>
      <c r="J146" s="8">
        <f>IF('1. Raming met kostenposten'!H146="Categorie B",'1. Raming met kostenposten'!G146,0)</f>
        <v>0</v>
      </c>
      <c r="K146" s="8">
        <f>IF('1. Raming met kostenposten'!H146="Categorie C",'1. Raming met kostenposten'!G146,0)</f>
        <v>0</v>
      </c>
      <c r="L146" s="8">
        <f>IF('1. Raming met kostenposten'!H146="Categorie D",'1. Raming met kostenposten'!G146,0)</f>
        <v>0</v>
      </c>
      <c r="M146" s="48" t="s">
        <v>99</v>
      </c>
    </row>
    <row r="147" spans="2:13" ht="17.850000000000001" customHeight="1" x14ac:dyDescent="0.2">
      <c r="B147" s="152"/>
      <c r="C147" s="156"/>
      <c r="D147" s="154"/>
      <c r="E147" s="152"/>
      <c r="F147" s="155"/>
      <c r="G147" s="7">
        <f>D147*F147</f>
        <v>0</v>
      </c>
      <c r="H147" s="152" t="s">
        <v>99</v>
      </c>
      <c r="I147" s="8">
        <f>IF('1. Raming met kostenposten'!H147="Categorie A",'1. Raming met kostenposten'!G147,0)</f>
        <v>0</v>
      </c>
      <c r="J147" s="8">
        <f>IF('1. Raming met kostenposten'!H147="Categorie B",'1. Raming met kostenposten'!G147,0)</f>
        <v>0</v>
      </c>
      <c r="K147" s="8">
        <f>IF('1. Raming met kostenposten'!H147="Categorie C",'1. Raming met kostenposten'!G147,0)</f>
        <v>0</v>
      </c>
      <c r="L147" s="8">
        <f>IF('1. Raming met kostenposten'!H147="Categorie D",'1. Raming met kostenposten'!G147,0)</f>
        <v>0</v>
      </c>
      <c r="M147" s="48" t="s">
        <v>99</v>
      </c>
    </row>
    <row r="148" spans="2:13" ht="17.850000000000001" customHeight="1" x14ac:dyDescent="0.2">
      <c r="B148" s="152"/>
      <c r="C148" s="156"/>
      <c r="D148" s="154"/>
      <c r="E148" s="152"/>
      <c r="F148" s="155"/>
      <c r="G148" s="7">
        <f>D148*F148</f>
        <v>0</v>
      </c>
      <c r="H148" s="152" t="s">
        <v>99</v>
      </c>
      <c r="I148" s="8">
        <f>IF('1. Raming met kostenposten'!H148="Categorie A",'1. Raming met kostenposten'!G148,0)</f>
        <v>0</v>
      </c>
      <c r="J148" s="8">
        <f>IF('1. Raming met kostenposten'!H148="Categorie B",'1. Raming met kostenposten'!G148,0)</f>
        <v>0</v>
      </c>
      <c r="K148" s="8">
        <f>IF('1. Raming met kostenposten'!H148="Categorie C",'1. Raming met kostenposten'!G148,0)</f>
        <v>0</v>
      </c>
      <c r="L148" s="8">
        <f>IF('1. Raming met kostenposten'!H148="Categorie D",'1. Raming met kostenposten'!G148,0)</f>
        <v>0</v>
      </c>
      <c r="M148" s="48" t="s">
        <v>99</v>
      </c>
    </row>
    <row r="149" spans="2:13" ht="17.850000000000001" customHeight="1" x14ac:dyDescent="0.2">
      <c r="B149" s="152"/>
      <c r="C149" s="156"/>
      <c r="D149" s="154"/>
      <c r="E149" s="152"/>
      <c r="F149" s="155"/>
      <c r="G149" s="7">
        <f t="shared" si="4"/>
        <v>0</v>
      </c>
      <c r="H149" s="152" t="s">
        <v>99</v>
      </c>
      <c r="I149" s="8">
        <f>IF('1. Raming met kostenposten'!H149="Categorie A",'1. Raming met kostenposten'!G149,0)</f>
        <v>0</v>
      </c>
      <c r="J149" s="8">
        <f>IF('1. Raming met kostenposten'!H149="Categorie B",'1. Raming met kostenposten'!G149,0)</f>
        <v>0</v>
      </c>
      <c r="K149" s="8">
        <f>IF('1. Raming met kostenposten'!H149="Categorie C",'1. Raming met kostenposten'!G149,0)</f>
        <v>0</v>
      </c>
      <c r="L149" s="8">
        <f>IF('1. Raming met kostenposten'!H149="Categorie D",'1. Raming met kostenposten'!G149,0)</f>
        <v>0</v>
      </c>
      <c r="M149" s="48" t="s">
        <v>99</v>
      </c>
    </row>
    <row r="150" spans="2:13" ht="17.850000000000001" customHeight="1" x14ac:dyDescent="0.2">
      <c r="B150" s="152"/>
      <c r="C150" s="156"/>
      <c r="D150" s="154"/>
      <c r="E150" s="152"/>
      <c r="F150" s="155"/>
      <c r="G150" s="7">
        <f>D150*F150</f>
        <v>0</v>
      </c>
      <c r="H150" s="152" t="s">
        <v>99</v>
      </c>
      <c r="I150" s="8">
        <f>IF('1. Raming met kostenposten'!H150="Categorie A",'1. Raming met kostenposten'!G150,0)</f>
        <v>0</v>
      </c>
      <c r="J150" s="8">
        <f>IF('1. Raming met kostenposten'!H150="Categorie B",'1. Raming met kostenposten'!G150,0)</f>
        <v>0</v>
      </c>
      <c r="K150" s="8">
        <f>IF('1. Raming met kostenposten'!H150="Categorie C",'1. Raming met kostenposten'!G150,0)</f>
        <v>0</v>
      </c>
      <c r="L150" s="8">
        <f>IF('1. Raming met kostenposten'!H150="Categorie D",'1. Raming met kostenposten'!G150,0)</f>
        <v>0</v>
      </c>
      <c r="M150" s="48" t="s">
        <v>99</v>
      </c>
    </row>
    <row r="151" spans="2:13" ht="17.850000000000001" customHeight="1" x14ac:dyDescent="0.2">
      <c r="B151" s="48"/>
      <c r="C151" s="49"/>
      <c r="D151" s="50"/>
      <c r="E151" s="48"/>
      <c r="F151" s="51"/>
      <c r="G151" s="7">
        <f t="shared" ref="G151:G157" si="5">D151*F151</f>
        <v>0</v>
      </c>
      <c r="H151" s="152" t="s">
        <v>99</v>
      </c>
      <c r="I151" s="8">
        <f>IF('1. Raming met kostenposten'!H151="Categorie A",'1. Raming met kostenposten'!G151,0)</f>
        <v>0</v>
      </c>
      <c r="J151" s="8">
        <f>IF('1. Raming met kostenposten'!H151="Categorie B",'1. Raming met kostenposten'!G151,0)</f>
        <v>0</v>
      </c>
      <c r="K151" s="8">
        <f>IF('1. Raming met kostenposten'!H151="Categorie C",'1. Raming met kostenposten'!G151,0)</f>
        <v>0</v>
      </c>
      <c r="L151" s="8">
        <f>IF('1. Raming met kostenposten'!H151="Categorie D",'1. Raming met kostenposten'!G151,0)</f>
        <v>0</v>
      </c>
      <c r="M151" s="48" t="s">
        <v>99</v>
      </c>
    </row>
    <row r="152" spans="2:13" ht="17.850000000000001" customHeight="1" x14ac:dyDescent="0.2">
      <c r="B152" s="48"/>
      <c r="C152" s="49"/>
      <c r="D152" s="50"/>
      <c r="E152" s="48"/>
      <c r="F152" s="51"/>
      <c r="G152" s="7">
        <f t="shared" si="5"/>
        <v>0</v>
      </c>
      <c r="H152" s="152" t="s">
        <v>99</v>
      </c>
      <c r="I152" s="8">
        <f>IF('1. Raming met kostenposten'!H152="Categorie A",'1. Raming met kostenposten'!G152,0)</f>
        <v>0</v>
      </c>
      <c r="J152" s="8">
        <f>IF('1. Raming met kostenposten'!H152="Categorie B",'1. Raming met kostenposten'!G152,0)</f>
        <v>0</v>
      </c>
      <c r="K152" s="8">
        <f>IF('1. Raming met kostenposten'!H152="Categorie C",'1. Raming met kostenposten'!G152,0)</f>
        <v>0</v>
      </c>
      <c r="L152" s="8">
        <f>IF('1. Raming met kostenposten'!H152="Categorie D",'1. Raming met kostenposten'!G152,0)</f>
        <v>0</v>
      </c>
      <c r="M152" s="48" t="s">
        <v>99</v>
      </c>
    </row>
    <row r="153" spans="2:13" ht="17.850000000000001" customHeight="1" x14ac:dyDescent="0.2">
      <c r="B153" s="48"/>
      <c r="C153" s="49"/>
      <c r="D153" s="50"/>
      <c r="E153" s="48"/>
      <c r="F153" s="51"/>
      <c r="G153" s="7">
        <f t="shared" si="5"/>
        <v>0</v>
      </c>
      <c r="H153" s="152" t="s">
        <v>99</v>
      </c>
      <c r="I153" s="8">
        <f>IF('1. Raming met kostenposten'!H153="Categorie A",'1. Raming met kostenposten'!G153,0)</f>
        <v>0</v>
      </c>
      <c r="J153" s="8">
        <f>IF('1. Raming met kostenposten'!H153="Categorie B",'1. Raming met kostenposten'!G153,0)</f>
        <v>0</v>
      </c>
      <c r="K153" s="8">
        <f>IF('1. Raming met kostenposten'!H153="Categorie C",'1. Raming met kostenposten'!G153,0)</f>
        <v>0</v>
      </c>
      <c r="L153" s="8">
        <f>IF('1. Raming met kostenposten'!H153="Categorie D",'1. Raming met kostenposten'!G153,0)</f>
        <v>0</v>
      </c>
      <c r="M153" s="48" t="s">
        <v>99</v>
      </c>
    </row>
    <row r="154" spans="2:13" ht="17.850000000000001" customHeight="1" x14ac:dyDescent="0.2">
      <c r="B154" s="48"/>
      <c r="C154" s="49"/>
      <c r="D154" s="50"/>
      <c r="E154" s="48"/>
      <c r="F154" s="51"/>
      <c r="G154" s="7">
        <f t="shared" si="5"/>
        <v>0</v>
      </c>
      <c r="H154" s="152" t="s">
        <v>99</v>
      </c>
      <c r="I154" s="8">
        <f>IF('1. Raming met kostenposten'!H154="Categorie A",'1. Raming met kostenposten'!G154,0)</f>
        <v>0</v>
      </c>
      <c r="J154" s="8">
        <f>IF('1. Raming met kostenposten'!H154="Categorie B",'1. Raming met kostenposten'!G154,0)</f>
        <v>0</v>
      </c>
      <c r="K154" s="8">
        <f>IF('1. Raming met kostenposten'!H154="Categorie C",'1. Raming met kostenposten'!G154,0)</f>
        <v>0</v>
      </c>
      <c r="L154" s="8">
        <f>IF('1. Raming met kostenposten'!H154="Categorie D",'1. Raming met kostenposten'!G154,0)</f>
        <v>0</v>
      </c>
      <c r="M154" s="48" t="s">
        <v>99</v>
      </c>
    </row>
    <row r="155" spans="2:13" ht="17.850000000000001" customHeight="1" x14ac:dyDescent="0.2">
      <c r="B155" s="48"/>
      <c r="C155" s="49"/>
      <c r="D155" s="50"/>
      <c r="E155" s="48"/>
      <c r="F155" s="51"/>
      <c r="G155" s="7">
        <f t="shared" si="5"/>
        <v>0</v>
      </c>
      <c r="H155" s="152" t="s">
        <v>99</v>
      </c>
      <c r="I155" s="8">
        <f>IF('1. Raming met kostenposten'!H155="Categorie A",'1. Raming met kostenposten'!G155,0)</f>
        <v>0</v>
      </c>
      <c r="J155" s="8">
        <f>IF('1. Raming met kostenposten'!H155="Categorie B",'1. Raming met kostenposten'!G155,0)</f>
        <v>0</v>
      </c>
      <c r="K155" s="8">
        <f>IF('1. Raming met kostenposten'!H155="Categorie C",'1. Raming met kostenposten'!G155,0)</f>
        <v>0</v>
      </c>
      <c r="L155" s="8">
        <f>IF('1. Raming met kostenposten'!H155="Categorie D",'1. Raming met kostenposten'!G155,0)</f>
        <v>0</v>
      </c>
      <c r="M155" s="48" t="s">
        <v>99</v>
      </c>
    </row>
    <row r="156" spans="2:13" ht="17.850000000000001" customHeight="1" x14ac:dyDescent="0.2">
      <c r="B156" s="48"/>
      <c r="C156" s="49"/>
      <c r="D156" s="50"/>
      <c r="E156" s="48"/>
      <c r="F156" s="51"/>
      <c r="G156" s="7">
        <f t="shared" si="5"/>
        <v>0</v>
      </c>
      <c r="H156" s="152" t="s">
        <v>99</v>
      </c>
      <c r="I156" s="8">
        <f>IF('1. Raming met kostenposten'!H156="Categorie A",'1. Raming met kostenposten'!G156,0)</f>
        <v>0</v>
      </c>
      <c r="J156" s="8">
        <f>IF('1. Raming met kostenposten'!H156="Categorie B",'1. Raming met kostenposten'!G156,0)</f>
        <v>0</v>
      </c>
      <c r="K156" s="8">
        <f>IF('1. Raming met kostenposten'!H156="Categorie C",'1. Raming met kostenposten'!G156,0)</f>
        <v>0</v>
      </c>
      <c r="L156" s="8">
        <f>IF('1. Raming met kostenposten'!H156="Categorie D",'1. Raming met kostenposten'!G156,0)</f>
        <v>0</v>
      </c>
      <c r="M156" s="48" t="s">
        <v>99</v>
      </c>
    </row>
    <row r="157" spans="2:13" ht="17.850000000000001" customHeight="1" x14ac:dyDescent="0.2">
      <c r="B157" s="48"/>
      <c r="C157" s="49"/>
      <c r="D157" s="50"/>
      <c r="E157" s="48"/>
      <c r="F157" s="51"/>
      <c r="G157" s="7">
        <f t="shared" si="5"/>
        <v>0</v>
      </c>
      <c r="H157" s="152" t="s">
        <v>99</v>
      </c>
      <c r="I157" s="8">
        <f>IF('1. Raming met kostenposten'!H157="Categorie A",'1. Raming met kostenposten'!G157,0)</f>
        <v>0</v>
      </c>
      <c r="J157" s="8">
        <f>IF('1. Raming met kostenposten'!H157="Categorie B",'1. Raming met kostenposten'!G157,0)</f>
        <v>0</v>
      </c>
      <c r="K157" s="8">
        <f>IF('1. Raming met kostenposten'!H157="Categorie C",'1. Raming met kostenposten'!G157,0)</f>
        <v>0</v>
      </c>
      <c r="L157" s="8">
        <f>IF('1. Raming met kostenposten'!H157="Categorie D",'1. Raming met kostenposten'!G157,0)</f>
        <v>0</v>
      </c>
      <c r="M157" s="48" t="s">
        <v>99</v>
      </c>
    </row>
    <row r="158" spans="2:13" ht="17.850000000000001" customHeight="1" x14ac:dyDescent="0.2">
      <c r="B158" s="48"/>
      <c r="C158" s="49"/>
      <c r="D158" s="50"/>
      <c r="E158" s="48"/>
      <c r="F158" s="51"/>
      <c r="G158" s="7">
        <f t="shared" si="4"/>
        <v>0</v>
      </c>
      <c r="H158" s="152" t="s">
        <v>99</v>
      </c>
      <c r="I158" s="8">
        <f>IF('1. Raming met kostenposten'!H158="Categorie A",'1. Raming met kostenposten'!G158,0)</f>
        <v>0</v>
      </c>
      <c r="J158" s="8">
        <f>IF('1. Raming met kostenposten'!H158="Categorie B",'1. Raming met kostenposten'!G158,0)</f>
        <v>0</v>
      </c>
      <c r="K158" s="8">
        <f>IF('1. Raming met kostenposten'!H158="Categorie C",'1. Raming met kostenposten'!G158,0)</f>
        <v>0</v>
      </c>
      <c r="L158" s="8">
        <f>IF('1. Raming met kostenposten'!H158="Categorie D",'1. Raming met kostenposten'!G158,0)</f>
        <v>0</v>
      </c>
      <c r="M158" s="48" t="s">
        <v>99</v>
      </c>
    </row>
    <row r="159" spans="2:13" ht="17.850000000000001" customHeight="1" x14ac:dyDescent="0.2">
      <c r="B159" s="48"/>
      <c r="C159" s="49"/>
      <c r="D159" s="50"/>
      <c r="E159" s="48"/>
      <c r="F159" s="51"/>
      <c r="G159" s="7">
        <f>D159*F159</f>
        <v>0</v>
      </c>
      <c r="H159" s="152" t="s">
        <v>99</v>
      </c>
      <c r="I159" s="8">
        <f>IF('1. Raming met kostenposten'!H159="Categorie A",'1. Raming met kostenposten'!G159,0)</f>
        <v>0</v>
      </c>
      <c r="J159" s="8">
        <f>IF('1. Raming met kostenposten'!H159="Categorie B",'1. Raming met kostenposten'!G159,0)</f>
        <v>0</v>
      </c>
      <c r="K159" s="8">
        <f>IF('1. Raming met kostenposten'!H159="Categorie C",'1. Raming met kostenposten'!G159,0)</f>
        <v>0</v>
      </c>
      <c r="L159" s="8">
        <f>IF('1. Raming met kostenposten'!H159="Categorie D",'1. Raming met kostenposten'!G159,0)</f>
        <v>0</v>
      </c>
      <c r="M159" s="48" t="s">
        <v>99</v>
      </c>
    </row>
    <row r="160" spans="2:13" ht="17.850000000000001" customHeight="1" x14ac:dyDescent="0.2">
      <c r="B160" s="48"/>
      <c r="C160" s="49"/>
      <c r="D160" s="50"/>
      <c r="E160" s="48"/>
      <c r="F160" s="51"/>
      <c r="G160" s="7">
        <f>D160*F160</f>
        <v>0</v>
      </c>
      <c r="H160" s="152" t="s">
        <v>99</v>
      </c>
      <c r="I160" s="8">
        <f>IF('1. Raming met kostenposten'!H160="Categorie A",'1. Raming met kostenposten'!G160,0)</f>
        <v>0</v>
      </c>
      <c r="J160" s="8">
        <f>IF('1. Raming met kostenposten'!H160="Categorie B",'1. Raming met kostenposten'!G160,0)</f>
        <v>0</v>
      </c>
      <c r="K160" s="8">
        <f>IF('1. Raming met kostenposten'!H160="Categorie C",'1. Raming met kostenposten'!G160,0)</f>
        <v>0</v>
      </c>
      <c r="L160" s="8">
        <f>IF('1. Raming met kostenposten'!H160="Categorie D",'1. Raming met kostenposten'!G160,0)</f>
        <v>0</v>
      </c>
      <c r="M160" s="48" t="s">
        <v>99</v>
      </c>
    </row>
    <row r="161" spans="2:13" ht="17.850000000000001" customHeight="1" x14ac:dyDescent="0.2">
      <c r="B161" s="48"/>
      <c r="C161" s="49"/>
      <c r="D161" s="50"/>
      <c r="E161" s="48"/>
      <c r="F161" s="51"/>
      <c r="G161" s="7">
        <f>D161*F161</f>
        <v>0</v>
      </c>
      <c r="H161" s="152" t="s">
        <v>99</v>
      </c>
      <c r="I161" s="8">
        <f>IF('1. Raming met kostenposten'!H161="Categorie A",'1. Raming met kostenposten'!G161,0)</f>
        <v>0</v>
      </c>
      <c r="J161" s="8">
        <f>IF('1. Raming met kostenposten'!H161="Categorie B",'1. Raming met kostenposten'!G161,0)</f>
        <v>0</v>
      </c>
      <c r="K161" s="8">
        <f>IF('1. Raming met kostenposten'!H161="Categorie C",'1. Raming met kostenposten'!G161,0)</f>
        <v>0</v>
      </c>
      <c r="L161" s="8">
        <f>IF('1. Raming met kostenposten'!H161="Categorie D",'1. Raming met kostenposten'!G161,0)</f>
        <v>0</v>
      </c>
      <c r="M161" s="48" t="s">
        <v>99</v>
      </c>
    </row>
    <row r="162" spans="2:13" ht="17.850000000000001" customHeight="1" x14ac:dyDescent="0.2">
      <c r="B162" s="48"/>
      <c r="C162" s="49"/>
      <c r="D162" s="50"/>
      <c r="E162" s="48"/>
      <c r="F162" s="51"/>
      <c r="G162" s="7">
        <f t="shared" si="4"/>
        <v>0</v>
      </c>
      <c r="H162" s="152" t="s">
        <v>99</v>
      </c>
      <c r="I162" s="8">
        <f>IF('1. Raming met kostenposten'!H162="Categorie A",'1. Raming met kostenposten'!G162,0)</f>
        <v>0</v>
      </c>
      <c r="J162" s="8">
        <f>IF('1. Raming met kostenposten'!H162="Categorie B",'1. Raming met kostenposten'!G162,0)</f>
        <v>0</v>
      </c>
      <c r="K162" s="8">
        <f>IF('1. Raming met kostenposten'!H162="Categorie C",'1. Raming met kostenposten'!G162,0)</f>
        <v>0</v>
      </c>
      <c r="L162" s="8">
        <f>IF('1. Raming met kostenposten'!H162="Categorie D",'1. Raming met kostenposten'!G162,0)</f>
        <v>0</v>
      </c>
      <c r="M162" s="48" t="s">
        <v>99</v>
      </c>
    </row>
    <row r="163" spans="2:13" ht="17.850000000000001" customHeight="1" x14ac:dyDescent="0.2">
      <c r="B163" s="48"/>
      <c r="C163" s="49"/>
      <c r="D163" s="50"/>
      <c r="E163" s="48"/>
      <c r="F163" s="51"/>
      <c r="G163" s="7">
        <f>D163*F163</f>
        <v>0</v>
      </c>
      <c r="H163" s="152" t="s">
        <v>99</v>
      </c>
      <c r="I163" s="8">
        <f>IF('1. Raming met kostenposten'!H163="Categorie A",'1. Raming met kostenposten'!G163,0)</f>
        <v>0</v>
      </c>
      <c r="J163" s="8">
        <f>IF('1. Raming met kostenposten'!H163="Categorie B",'1. Raming met kostenposten'!G163,0)</f>
        <v>0</v>
      </c>
      <c r="K163" s="8">
        <f>IF('1. Raming met kostenposten'!H163="Categorie C",'1. Raming met kostenposten'!G163,0)</f>
        <v>0</v>
      </c>
      <c r="L163" s="8">
        <f>IF('1. Raming met kostenposten'!H163="Categorie D",'1. Raming met kostenposten'!G163,0)</f>
        <v>0</v>
      </c>
      <c r="M163" s="48" t="s">
        <v>99</v>
      </c>
    </row>
    <row r="164" spans="2:13" ht="17.850000000000001" customHeight="1" x14ac:dyDescent="0.2">
      <c r="B164" s="48"/>
      <c r="C164" s="49"/>
      <c r="D164" s="50"/>
      <c r="E164" s="48"/>
      <c r="F164" s="51"/>
      <c r="G164" s="7">
        <f>D164*F164</f>
        <v>0</v>
      </c>
      <c r="H164" s="152" t="s">
        <v>99</v>
      </c>
      <c r="I164" s="8">
        <f>IF('1. Raming met kostenposten'!H164="Categorie A",'1. Raming met kostenposten'!G164,0)</f>
        <v>0</v>
      </c>
      <c r="J164" s="8">
        <f>IF('1. Raming met kostenposten'!H164="Categorie B",'1. Raming met kostenposten'!G164,0)</f>
        <v>0</v>
      </c>
      <c r="K164" s="8">
        <f>IF('1. Raming met kostenposten'!H164="Categorie C",'1. Raming met kostenposten'!G164,0)</f>
        <v>0</v>
      </c>
      <c r="L164" s="8">
        <f>IF('1. Raming met kostenposten'!H164="Categorie D",'1. Raming met kostenposten'!G164,0)</f>
        <v>0</v>
      </c>
      <c r="M164" s="48" t="s">
        <v>99</v>
      </c>
    </row>
    <row r="165" spans="2:13" ht="17.850000000000001" customHeight="1" x14ac:dyDescent="0.2">
      <c r="B165" s="48"/>
      <c r="C165" s="49"/>
      <c r="D165" s="50"/>
      <c r="E165" s="48"/>
      <c r="F165" s="51"/>
      <c r="G165" s="7">
        <f>D165*F165</f>
        <v>0</v>
      </c>
      <c r="H165" s="152" t="s">
        <v>99</v>
      </c>
      <c r="I165" s="8">
        <f>IF('1. Raming met kostenposten'!H165="Categorie A",'1. Raming met kostenposten'!G165,0)</f>
        <v>0</v>
      </c>
      <c r="J165" s="8">
        <f>IF('1. Raming met kostenposten'!H165="Categorie B",'1. Raming met kostenposten'!G165,0)</f>
        <v>0</v>
      </c>
      <c r="K165" s="8">
        <f>IF('1. Raming met kostenposten'!H165="Categorie C",'1. Raming met kostenposten'!G165,0)</f>
        <v>0</v>
      </c>
      <c r="L165" s="8">
        <f>IF('1. Raming met kostenposten'!H165="Categorie D",'1. Raming met kostenposten'!G165,0)</f>
        <v>0</v>
      </c>
      <c r="M165" s="48" t="s">
        <v>99</v>
      </c>
    </row>
    <row r="166" spans="2:13" ht="17.850000000000001" customHeight="1" x14ac:dyDescent="0.2">
      <c r="B166" s="48"/>
      <c r="C166" s="49"/>
      <c r="D166" s="50"/>
      <c r="E166" s="48"/>
      <c r="F166" s="51"/>
      <c r="G166" s="7">
        <f>D166*F166</f>
        <v>0</v>
      </c>
      <c r="H166" s="152" t="s">
        <v>99</v>
      </c>
      <c r="I166" s="8">
        <f>IF('1. Raming met kostenposten'!H166="Categorie A",'1. Raming met kostenposten'!G166,0)</f>
        <v>0</v>
      </c>
      <c r="J166" s="8">
        <f>IF('1. Raming met kostenposten'!H166="Categorie B",'1. Raming met kostenposten'!G166,0)</f>
        <v>0</v>
      </c>
      <c r="K166" s="8">
        <f>IF('1. Raming met kostenposten'!H166="Categorie C",'1. Raming met kostenposten'!G166,0)</f>
        <v>0</v>
      </c>
      <c r="L166" s="8">
        <f>IF('1. Raming met kostenposten'!H166="Categorie D",'1. Raming met kostenposten'!G166,0)</f>
        <v>0</v>
      </c>
      <c r="M166" s="48" t="s">
        <v>99</v>
      </c>
    </row>
    <row r="167" spans="2:13" ht="17.850000000000001" customHeight="1" x14ac:dyDescent="0.2">
      <c r="B167" s="48"/>
      <c r="C167" s="49"/>
      <c r="D167" s="50"/>
      <c r="E167" s="48"/>
      <c r="F167" s="51"/>
      <c r="G167" s="7">
        <f t="shared" si="4"/>
        <v>0</v>
      </c>
      <c r="H167" s="152" t="s">
        <v>99</v>
      </c>
      <c r="I167" s="8">
        <f>IF('1. Raming met kostenposten'!H167="Categorie A",'1. Raming met kostenposten'!G167,0)</f>
        <v>0</v>
      </c>
      <c r="J167" s="8">
        <f>IF('1. Raming met kostenposten'!H167="Categorie B",'1. Raming met kostenposten'!G167,0)</f>
        <v>0</v>
      </c>
      <c r="K167" s="8">
        <f>IF('1. Raming met kostenposten'!H167="Categorie C",'1. Raming met kostenposten'!G167,0)</f>
        <v>0</v>
      </c>
      <c r="L167" s="8">
        <f>IF('1. Raming met kostenposten'!H167="Categorie D",'1. Raming met kostenposten'!G167,0)</f>
        <v>0</v>
      </c>
      <c r="M167" s="48" t="s">
        <v>99</v>
      </c>
    </row>
    <row r="168" spans="2:13" ht="17.850000000000001" customHeight="1" x14ac:dyDescent="0.2">
      <c r="B168" s="48"/>
      <c r="C168" s="49"/>
      <c r="D168" s="50"/>
      <c r="E168" s="48"/>
      <c r="F168" s="51"/>
      <c r="G168" s="7">
        <f t="shared" si="4"/>
        <v>0</v>
      </c>
      <c r="H168" s="152" t="s">
        <v>99</v>
      </c>
      <c r="I168" s="8">
        <f>IF('1. Raming met kostenposten'!H168="Categorie A",'1. Raming met kostenposten'!G168,0)</f>
        <v>0</v>
      </c>
      <c r="J168" s="8">
        <f>IF('1. Raming met kostenposten'!H168="Categorie B",'1. Raming met kostenposten'!G168,0)</f>
        <v>0</v>
      </c>
      <c r="K168" s="8">
        <f>IF('1. Raming met kostenposten'!H168="Categorie C",'1. Raming met kostenposten'!G168,0)</f>
        <v>0</v>
      </c>
      <c r="L168" s="8">
        <f>IF('1. Raming met kostenposten'!H168="Categorie D",'1. Raming met kostenposten'!G168,0)</f>
        <v>0</v>
      </c>
      <c r="M168" s="48" t="s">
        <v>99</v>
      </c>
    </row>
    <row r="169" spans="2:13" ht="17.850000000000001" customHeight="1" x14ac:dyDescent="0.2">
      <c r="B169" s="48"/>
      <c r="C169" s="49"/>
      <c r="D169" s="50"/>
      <c r="E169" s="48"/>
      <c r="F169" s="51"/>
      <c r="G169" s="7">
        <f t="shared" si="4"/>
        <v>0</v>
      </c>
      <c r="H169" s="152" t="s">
        <v>99</v>
      </c>
      <c r="I169" s="8">
        <f>IF('1. Raming met kostenposten'!H169="Categorie A",'1. Raming met kostenposten'!G169,0)</f>
        <v>0</v>
      </c>
      <c r="J169" s="8">
        <f>IF('1. Raming met kostenposten'!H169="Categorie B",'1. Raming met kostenposten'!G169,0)</f>
        <v>0</v>
      </c>
      <c r="K169" s="8">
        <f>IF('1. Raming met kostenposten'!H169="Categorie C",'1. Raming met kostenposten'!G169,0)</f>
        <v>0</v>
      </c>
      <c r="L169" s="8">
        <f>IF('1. Raming met kostenposten'!H169="Categorie D",'1. Raming met kostenposten'!G169,0)</f>
        <v>0</v>
      </c>
      <c r="M169" s="48" t="s">
        <v>99</v>
      </c>
    </row>
    <row r="170" spans="2:13" ht="17.850000000000001" customHeight="1" x14ac:dyDescent="0.2">
      <c r="B170" s="48"/>
      <c r="C170" s="49"/>
      <c r="D170" s="50"/>
      <c r="E170" s="48"/>
      <c r="F170" s="51"/>
      <c r="G170" s="7">
        <f t="shared" si="0"/>
        <v>0</v>
      </c>
      <c r="H170" s="152" t="s">
        <v>99</v>
      </c>
      <c r="I170" s="8">
        <f>IF('1. Raming met kostenposten'!H170="Categorie A",'1. Raming met kostenposten'!G170,0)</f>
        <v>0</v>
      </c>
      <c r="J170" s="8">
        <f>IF('1. Raming met kostenposten'!H170="Categorie B",'1. Raming met kostenposten'!G170,0)</f>
        <v>0</v>
      </c>
      <c r="K170" s="8">
        <f>IF('1. Raming met kostenposten'!H170="Categorie C",'1. Raming met kostenposten'!G170,0)</f>
        <v>0</v>
      </c>
      <c r="L170" s="8">
        <f>IF('1. Raming met kostenposten'!H170="Categorie D",'1. Raming met kostenposten'!G170,0)</f>
        <v>0</v>
      </c>
      <c r="M170" s="48" t="s">
        <v>99</v>
      </c>
    </row>
    <row r="172" spans="2:13" ht="17.850000000000001" customHeight="1" x14ac:dyDescent="0.2">
      <c r="B172" s="9"/>
      <c r="C172" s="24" t="s">
        <v>21</v>
      </c>
      <c r="D172" s="10"/>
      <c r="E172" s="11"/>
      <c r="F172" s="12"/>
      <c r="G172" s="13">
        <f>SUM(G20:G170)</f>
        <v>1009462.775</v>
      </c>
      <c r="I172" s="14">
        <f>SUM(I20:I170)</f>
        <v>139474.25</v>
      </c>
      <c r="J172" s="14">
        <f>SUM(J20:J170)</f>
        <v>1350</v>
      </c>
      <c r="K172" s="14">
        <f>SUM(K20:K170)</f>
        <v>432987.7</v>
      </c>
      <c r="L172" s="14">
        <f t="shared" ref="L172" si="6">SUM(L20:L170)</f>
        <v>1347.5</v>
      </c>
    </row>
    <row r="173" spans="2:13" ht="17.850000000000001" customHeight="1" x14ac:dyDescent="0.2">
      <c r="B173" s="15"/>
      <c r="C173" s="16"/>
      <c r="D173" s="15"/>
      <c r="E173" s="16"/>
      <c r="F173" s="16"/>
      <c r="G173" s="16"/>
    </row>
    <row r="174" spans="2:13" ht="17.850000000000001" customHeight="1" x14ac:dyDescent="0.2">
      <c r="B174" s="9"/>
      <c r="C174" s="17" t="s">
        <v>22</v>
      </c>
      <c r="D174" s="161"/>
      <c r="E174" s="18" t="s">
        <v>4</v>
      </c>
      <c r="F174" s="7">
        <f>G172</f>
        <v>1009462.775</v>
      </c>
      <c r="G174" s="7">
        <f>D174*F174</f>
        <v>0</v>
      </c>
      <c r="I174" s="14">
        <f>IF(D174&lt;10%,D174*I172,10%*I172)</f>
        <v>0</v>
      </c>
      <c r="J174" s="14">
        <f>IF(D174&lt;10%,D174*J172,10%*J172)</f>
        <v>0</v>
      </c>
      <c r="K174" s="14">
        <f>IF(D174&lt;10%,D174*K172,10%*JK172)</f>
        <v>0</v>
      </c>
      <c r="L174" s="14">
        <f>IF(D174&lt;10%,D174*L172,10%*L172)</f>
        <v>0</v>
      </c>
    </row>
    <row r="175" spans="2:13" ht="17.850000000000001" customHeight="1" x14ac:dyDescent="0.2">
      <c r="B175" s="15"/>
      <c r="C175" s="16"/>
      <c r="D175" s="19"/>
      <c r="E175" s="20"/>
      <c r="F175" s="16"/>
      <c r="G175" s="16"/>
    </row>
    <row r="176" spans="2:13" ht="17.850000000000001" customHeight="1" x14ac:dyDescent="0.2">
      <c r="B176" s="9"/>
      <c r="C176" s="24" t="s">
        <v>23</v>
      </c>
      <c r="D176" s="21"/>
      <c r="E176" s="22"/>
      <c r="F176" s="12"/>
      <c r="G176" s="13">
        <f>G172+G174</f>
        <v>1009462.775</v>
      </c>
      <c r="I176" s="13">
        <f>SUM(I172:I174)</f>
        <v>139474.25</v>
      </c>
      <c r="J176" s="13">
        <f t="shared" ref="J176:L176" si="7">SUM(J172:J174)</f>
        <v>1350</v>
      </c>
      <c r="K176" s="13">
        <f t="shared" si="7"/>
        <v>432987.7</v>
      </c>
      <c r="L176" s="13">
        <f t="shared" si="7"/>
        <v>1347.5</v>
      </c>
    </row>
    <row r="177" spans="2:14" ht="17.850000000000001" customHeight="1" x14ac:dyDescent="0.2">
      <c r="B177" s="15"/>
      <c r="C177" s="16"/>
      <c r="D177" s="19"/>
      <c r="E177" s="20"/>
      <c r="F177" s="16"/>
      <c r="G177" s="16"/>
    </row>
    <row r="178" spans="2:14" ht="17.850000000000001" customHeight="1" x14ac:dyDescent="0.2">
      <c r="B178" s="9"/>
      <c r="C178" s="17" t="s">
        <v>24</v>
      </c>
      <c r="D178" s="161"/>
      <c r="E178" s="18" t="s">
        <v>4</v>
      </c>
      <c r="F178" s="7">
        <f>G176</f>
        <v>1009462.775</v>
      </c>
      <c r="G178" s="7">
        <f>D178*F178</f>
        <v>0</v>
      </c>
    </row>
    <row r="179" spans="2:14" ht="17.850000000000001" customHeight="1" x14ac:dyDescent="0.2">
      <c r="B179" s="15"/>
      <c r="C179" s="16"/>
      <c r="D179" s="19"/>
      <c r="E179" s="20"/>
      <c r="F179" s="16"/>
      <c r="G179" s="16"/>
    </row>
    <row r="180" spans="2:14" ht="17.850000000000001" customHeight="1" x14ac:dyDescent="0.2">
      <c r="B180" s="9"/>
      <c r="C180" s="17" t="s">
        <v>25</v>
      </c>
      <c r="D180" s="161"/>
      <c r="E180" s="18" t="s">
        <v>4</v>
      </c>
      <c r="F180" s="7">
        <f>G176</f>
        <v>1009462.775</v>
      </c>
      <c r="G180" s="7">
        <f>D180*F180</f>
        <v>0</v>
      </c>
    </row>
    <row r="181" spans="2:14" ht="17.850000000000001" customHeight="1" x14ac:dyDescent="0.2">
      <c r="B181" s="15"/>
      <c r="C181" s="16"/>
      <c r="D181" s="19"/>
      <c r="E181" s="20"/>
      <c r="F181" s="16"/>
      <c r="G181" s="16"/>
    </row>
    <row r="182" spans="2:14" ht="17.850000000000001" customHeight="1" x14ac:dyDescent="0.2">
      <c r="B182" s="9"/>
      <c r="C182" s="17" t="s">
        <v>26</v>
      </c>
      <c r="D182" s="161"/>
      <c r="E182" s="18" t="s">
        <v>4</v>
      </c>
      <c r="F182" s="7">
        <f>G176</f>
        <v>1009462.775</v>
      </c>
      <c r="G182" s="7">
        <f>D182*F182</f>
        <v>0</v>
      </c>
    </row>
    <row r="183" spans="2:14" ht="17.850000000000001" customHeight="1" x14ac:dyDescent="0.2">
      <c r="B183" s="15"/>
      <c r="C183" s="16"/>
      <c r="D183" s="19"/>
      <c r="E183" s="20"/>
      <c r="F183" s="16"/>
      <c r="G183" s="16"/>
    </row>
    <row r="184" spans="2:14" ht="17.850000000000001" customHeight="1" x14ac:dyDescent="0.2">
      <c r="B184" s="9"/>
      <c r="C184" s="17" t="s">
        <v>27</v>
      </c>
      <c r="D184" s="161"/>
      <c r="E184" s="18" t="s">
        <v>4</v>
      </c>
      <c r="F184" s="7">
        <f>G176</f>
        <v>1009462.775</v>
      </c>
      <c r="G184" s="7">
        <f>D184*F184</f>
        <v>0</v>
      </c>
    </row>
    <row r="185" spans="2:14" ht="17.850000000000001" customHeight="1" x14ac:dyDescent="0.2">
      <c r="B185" s="15"/>
      <c r="C185" s="16"/>
      <c r="D185" s="19"/>
      <c r="E185" s="20"/>
      <c r="F185" s="16"/>
      <c r="G185" s="16"/>
    </row>
    <row r="186" spans="2:14" ht="17.850000000000001" customHeight="1" x14ac:dyDescent="0.2">
      <c r="B186" s="9"/>
      <c r="C186" s="17" t="s">
        <v>28</v>
      </c>
      <c r="D186" s="161"/>
      <c r="E186" s="18" t="s">
        <v>4</v>
      </c>
      <c r="F186" s="7">
        <f>(G176+G178+G180+G182+G184)</f>
        <v>1009462.775</v>
      </c>
      <c r="G186" s="7">
        <f>D186*F186</f>
        <v>0</v>
      </c>
    </row>
    <row r="187" spans="2:14" ht="17.850000000000001" customHeight="1" x14ac:dyDescent="0.2">
      <c r="B187" s="15"/>
      <c r="C187" s="16"/>
      <c r="D187" s="19"/>
      <c r="E187" s="20"/>
      <c r="F187" s="16"/>
      <c r="G187" s="16"/>
    </row>
    <row r="188" spans="2:14" ht="17.850000000000001" customHeight="1" x14ac:dyDescent="0.2">
      <c r="B188" s="9"/>
      <c r="C188" s="17" t="s">
        <v>29</v>
      </c>
      <c r="D188" s="161"/>
      <c r="E188" s="18" t="s">
        <v>4</v>
      </c>
      <c r="F188" s="7">
        <f>(G176+G178+G180+G182+G184+G186)</f>
        <v>1009462.775</v>
      </c>
      <c r="G188" s="7">
        <f>D188*F188</f>
        <v>0</v>
      </c>
      <c r="I188" s="23"/>
      <c r="J188" s="23"/>
      <c r="K188" s="23"/>
      <c r="L188" s="23"/>
    </row>
    <row r="189" spans="2:14" ht="17.850000000000001" customHeight="1" x14ac:dyDescent="0.2">
      <c r="B189" s="15"/>
      <c r="C189" s="16"/>
      <c r="D189" s="19"/>
      <c r="E189" s="20"/>
      <c r="F189" s="16"/>
      <c r="G189" s="16"/>
    </row>
    <row r="190" spans="2:14" ht="17.850000000000001" customHeight="1" x14ac:dyDescent="0.2">
      <c r="B190" s="9"/>
      <c r="C190" s="17" t="s">
        <v>30</v>
      </c>
      <c r="D190" s="161"/>
      <c r="E190" s="18" t="s">
        <v>4</v>
      </c>
      <c r="F190" s="7">
        <f>(G176+G178+G180+G182+G184+G186)</f>
        <v>1009462.775</v>
      </c>
      <c r="G190" s="7">
        <f>D190*F190</f>
        <v>0</v>
      </c>
    </row>
    <row r="191" spans="2:14" ht="17.850000000000001" customHeight="1" x14ac:dyDescent="0.2">
      <c r="B191" s="15"/>
      <c r="C191" s="16"/>
      <c r="D191" s="15"/>
      <c r="E191" s="16"/>
      <c r="F191" s="16"/>
      <c r="G191" s="16"/>
    </row>
    <row r="192" spans="2:14" ht="17.850000000000001" customHeight="1" x14ac:dyDescent="0.2">
      <c r="B192" s="9"/>
      <c r="C192" s="24" t="s">
        <v>31</v>
      </c>
      <c r="D192" s="25">
        <f>G192/G176</f>
        <v>0</v>
      </c>
      <c r="E192" s="11"/>
      <c r="F192" s="12"/>
      <c r="G192" s="13">
        <f>SUM(G178:G190)</f>
        <v>0</v>
      </c>
      <c r="I192" s="14">
        <f>IF(D192&lt;20%,D192*I176,20%*I176)</f>
        <v>0</v>
      </c>
      <c r="J192" s="14">
        <f>IF(D192&lt;20%,D192*J176,20%*J176)</f>
        <v>0</v>
      </c>
      <c r="K192" s="14">
        <f>IF(D192&lt;20%,D192*K176,20%*K176)</f>
        <v>0</v>
      </c>
      <c r="L192" s="14">
        <f>IF(D192&lt;20%,D192*L176,20%*L176)</f>
        <v>0</v>
      </c>
      <c r="M192" s="26"/>
      <c r="N192" s="27"/>
    </row>
    <row r="193" spans="2:14" ht="17.850000000000001" customHeight="1" x14ac:dyDescent="0.2">
      <c r="B193" s="15"/>
      <c r="C193" s="16"/>
      <c r="D193" s="15"/>
      <c r="E193" s="16"/>
      <c r="F193" s="16"/>
      <c r="G193" s="16"/>
      <c r="M193" s="26"/>
      <c r="N193" s="28"/>
    </row>
    <row r="194" spans="2:14" ht="17.850000000000001" customHeight="1" x14ac:dyDescent="0.2">
      <c r="B194" s="9"/>
      <c r="C194" s="24" t="s">
        <v>32</v>
      </c>
      <c r="D194" s="29"/>
      <c r="E194" s="11"/>
      <c r="F194" s="12"/>
      <c r="G194" s="13">
        <f>G176+G192</f>
        <v>1009462.775</v>
      </c>
      <c r="I194" s="13">
        <f>I176+I192</f>
        <v>139474.25</v>
      </c>
      <c r="J194" s="13">
        <f>J176+J192</f>
        <v>1350</v>
      </c>
      <c r="K194" s="13">
        <f>K176+K192</f>
        <v>432987.7</v>
      </c>
      <c r="L194" s="13">
        <f t="shared" ref="L194" si="8">L176+L192</f>
        <v>1347.5</v>
      </c>
      <c r="M194" s="26"/>
      <c r="N194" s="30"/>
    </row>
    <row r="195" spans="2:14" ht="17.850000000000001" customHeight="1" x14ac:dyDescent="0.2">
      <c r="B195" s="15"/>
      <c r="C195" s="16"/>
      <c r="D195" s="15"/>
      <c r="E195" s="16"/>
      <c r="F195" s="16"/>
      <c r="G195" s="16"/>
    </row>
    <row r="196" spans="2:14" ht="17.850000000000001" customHeight="1" x14ac:dyDescent="0.2">
      <c r="B196" s="9"/>
      <c r="C196" s="17" t="s">
        <v>33</v>
      </c>
      <c r="D196" s="161"/>
      <c r="E196" s="18" t="s">
        <v>4</v>
      </c>
      <c r="F196" s="7">
        <f>G194</f>
        <v>1009462.775</v>
      </c>
      <c r="G196" s="7">
        <f>D196*F196</f>
        <v>0</v>
      </c>
    </row>
    <row r="197" spans="2:14" ht="17.850000000000001" customHeight="1" x14ac:dyDescent="0.2">
      <c r="B197" s="15"/>
      <c r="C197" s="16"/>
      <c r="D197" s="15"/>
      <c r="E197" s="16"/>
      <c r="F197" s="16"/>
      <c r="G197" s="16"/>
    </row>
    <row r="198" spans="2:14" ht="17.850000000000001" customHeight="1" x14ac:dyDescent="0.2">
      <c r="B198" s="9"/>
      <c r="C198" s="24" t="s">
        <v>34</v>
      </c>
      <c r="D198" s="29"/>
      <c r="E198" s="11"/>
      <c r="F198" s="12"/>
      <c r="G198" s="13">
        <f>G196</f>
        <v>0</v>
      </c>
    </row>
    <row r="199" spans="2:14" ht="17.850000000000001" customHeight="1" x14ac:dyDescent="0.2">
      <c r="B199" s="15"/>
      <c r="C199" s="16"/>
      <c r="D199" s="15"/>
      <c r="E199" s="16"/>
      <c r="F199" s="16"/>
      <c r="G199" s="16"/>
    </row>
    <row r="200" spans="2:14" ht="18.95" customHeight="1" x14ac:dyDescent="0.2">
      <c r="B200" s="171"/>
      <c r="C200" s="172" t="s">
        <v>35</v>
      </c>
      <c r="D200" s="173"/>
      <c r="E200" s="174"/>
      <c r="F200" s="174"/>
      <c r="G200" s="175">
        <f>G194+G198</f>
        <v>1009462.775</v>
      </c>
    </row>
    <row r="201" spans="2:14" ht="17.850000000000001" customHeight="1" x14ac:dyDescent="0.2">
      <c r="B201" s="31"/>
      <c r="C201" s="32"/>
      <c r="D201" s="33"/>
      <c r="G201" s="34"/>
    </row>
    <row r="202" spans="2:14" ht="17.850000000000001" customHeight="1" x14ac:dyDescent="0.2">
      <c r="B202" s="15"/>
      <c r="C202" s="16"/>
      <c r="D202" s="15"/>
      <c r="E202" s="16"/>
      <c r="F202" s="16"/>
      <c r="G202" s="16"/>
    </row>
    <row r="203" spans="2:14" ht="17.850000000000001" customHeight="1" x14ac:dyDescent="0.2">
      <c r="B203" s="55"/>
      <c r="C203" s="54" t="s">
        <v>62</v>
      </c>
      <c r="D203" s="162"/>
      <c r="E203" s="56" t="s">
        <v>39</v>
      </c>
      <c r="F203" s="163"/>
      <c r="G203" s="7">
        <f>D203*F203</f>
        <v>0</v>
      </c>
    </row>
    <row r="204" spans="2:14" ht="17.850000000000001" customHeight="1" x14ac:dyDescent="0.2">
      <c r="B204" s="19"/>
      <c r="C204" s="36"/>
      <c r="D204" s="19"/>
      <c r="E204" s="20"/>
      <c r="F204" s="16"/>
      <c r="G204" s="16"/>
    </row>
    <row r="205" spans="2:14" ht="17.850000000000001" customHeight="1" x14ac:dyDescent="0.2">
      <c r="B205" s="55"/>
      <c r="C205" s="54" t="s">
        <v>63</v>
      </c>
      <c r="D205" s="162"/>
      <c r="E205" s="56" t="s">
        <v>39</v>
      </c>
      <c r="F205" s="163"/>
      <c r="G205" s="7">
        <f>D205*F205</f>
        <v>0</v>
      </c>
    </row>
    <row r="206" spans="2:14" ht="17.850000000000001" customHeight="1" x14ac:dyDescent="0.2">
      <c r="B206" s="19"/>
      <c r="C206" s="36"/>
      <c r="D206" s="19"/>
      <c r="E206" s="16"/>
      <c r="F206" s="16"/>
      <c r="G206" s="16"/>
    </row>
    <row r="207" spans="2:14" ht="17.850000000000001" customHeight="1" x14ac:dyDescent="0.2">
      <c r="B207" s="55"/>
      <c r="C207" s="54" t="s">
        <v>61</v>
      </c>
      <c r="D207" s="162"/>
      <c r="E207" s="56" t="s">
        <v>39</v>
      </c>
      <c r="F207" s="52"/>
      <c r="G207" s="7">
        <f>D207*F207</f>
        <v>0</v>
      </c>
    </row>
    <row r="208" spans="2:14" ht="17.850000000000001" customHeight="1" x14ac:dyDescent="0.2">
      <c r="B208" s="15"/>
      <c r="C208" s="16"/>
      <c r="D208" s="15"/>
      <c r="E208" s="16"/>
      <c r="F208" s="16"/>
      <c r="G208" s="16"/>
    </row>
    <row r="209" spans="2:12" ht="17.850000000000001" customHeight="1" x14ac:dyDescent="0.2">
      <c r="B209" s="9"/>
      <c r="C209" s="24" t="s">
        <v>76</v>
      </c>
      <c r="D209" s="10"/>
      <c r="E209" s="11"/>
      <c r="F209" s="12"/>
      <c r="G209" s="13">
        <f>G203+G205+G207</f>
        <v>0</v>
      </c>
    </row>
    <row r="210" spans="2:12" ht="17.850000000000001" customHeight="1" x14ac:dyDescent="0.2">
      <c r="B210" s="15"/>
      <c r="C210" s="16"/>
      <c r="D210" s="15"/>
      <c r="E210" s="16"/>
      <c r="F210" s="16"/>
      <c r="G210" s="16"/>
    </row>
    <row r="211" spans="2:12" ht="17.850000000000001" customHeight="1" x14ac:dyDescent="0.2">
      <c r="B211" s="9"/>
      <c r="C211" s="17" t="s">
        <v>74</v>
      </c>
      <c r="D211" s="161"/>
      <c r="E211" s="37" t="s">
        <v>4</v>
      </c>
      <c r="F211" s="7">
        <f>G209</f>
        <v>0</v>
      </c>
      <c r="G211" s="7">
        <f>D211*F211</f>
        <v>0</v>
      </c>
    </row>
    <row r="212" spans="2:12" ht="17.850000000000001" customHeight="1" x14ac:dyDescent="0.2">
      <c r="B212" s="15"/>
      <c r="C212" s="16"/>
      <c r="D212" s="15"/>
      <c r="E212" s="16"/>
      <c r="F212" s="16"/>
      <c r="G212" s="16"/>
    </row>
    <row r="213" spans="2:12" ht="17.850000000000001" customHeight="1" x14ac:dyDescent="0.2">
      <c r="B213" s="9"/>
      <c r="C213" s="24" t="s">
        <v>75</v>
      </c>
      <c r="D213" s="21"/>
      <c r="E213" s="11"/>
      <c r="F213" s="12"/>
      <c r="G213" s="13">
        <f>G209+G211</f>
        <v>0</v>
      </c>
    </row>
    <row r="214" spans="2:12" ht="17.850000000000001" customHeight="1" x14ac:dyDescent="0.2">
      <c r="B214" s="15"/>
      <c r="C214" s="16"/>
      <c r="D214" s="15"/>
      <c r="E214" s="16"/>
      <c r="F214" s="16"/>
      <c r="G214" s="16"/>
    </row>
    <row r="215" spans="2:12" ht="17.850000000000001" customHeight="1" x14ac:dyDescent="0.2">
      <c r="B215" s="15"/>
      <c r="C215" s="17" t="s">
        <v>28</v>
      </c>
      <c r="D215" s="161"/>
      <c r="E215" s="37" t="s">
        <v>4</v>
      </c>
      <c r="F215" s="7">
        <f>G213</f>
        <v>0</v>
      </c>
      <c r="G215" s="7">
        <f>D215*F215</f>
        <v>0</v>
      </c>
    </row>
    <row r="216" spans="2:12" ht="17.850000000000001" customHeight="1" x14ac:dyDescent="0.2">
      <c r="B216" s="15"/>
      <c r="C216" s="16"/>
      <c r="D216" s="19"/>
      <c r="E216" s="16"/>
      <c r="F216" s="16"/>
      <c r="G216" s="16"/>
    </row>
    <row r="217" spans="2:12" ht="17.850000000000001" customHeight="1" x14ac:dyDescent="0.2">
      <c r="B217" s="15"/>
      <c r="C217" s="17" t="s">
        <v>29</v>
      </c>
      <c r="D217" s="161"/>
      <c r="E217" s="37" t="s">
        <v>4</v>
      </c>
      <c r="F217" s="7">
        <f>G213+G215</f>
        <v>0</v>
      </c>
      <c r="G217" s="7">
        <f>D217*F217</f>
        <v>0</v>
      </c>
    </row>
    <row r="218" spans="2:12" ht="17.850000000000001" customHeight="1" x14ac:dyDescent="0.2">
      <c r="B218" s="15"/>
      <c r="C218" s="16"/>
      <c r="D218" s="19"/>
      <c r="E218" s="16"/>
      <c r="F218" s="16"/>
      <c r="G218" s="16"/>
    </row>
    <row r="219" spans="2:12" ht="17.850000000000001" customHeight="1" x14ac:dyDescent="0.2">
      <c r="B219" s="15"/>
      <c r="C219" s="17" t="s">
        <v>30</v>
      </c>
      <c r="D219" s="161"/>
      <c r="E219" s="37" t="s">
        <v>4</v>
      </c>
      <c r="F219" s="7">
        <f>G213+G215</f>
        <v>0</v>
      </c>
      <c r="G219" s="7">
        <f>D219*F219</f>
        <v>0</v>
      </c>
    </row>
    <row r="220" spans="2:12" ht="17.850000000000001" customHeight="1" x14ac:dyDescent="0.2">
      <c r="B220" s="15"/>
      <c r="C220" s="16"/>
      <c r="D220" s="15"/>
      <c r="E220" s="16"/>
      <c r="F220" s="16"/>
      <c r="G220" s="16"/>
    </row>
    <row r="221" spans="2:12" ht="17.850000000000001" customHeight="1" x14ac:dyDescent="0.2">
      <c r="B221" s="15"/>
      <c r="C221" s="24" t="s">
        <v>77</v>
      </c>
      <c r="D221" s="38" t="e">
        <f>G221/G213</f>
        <v>#DIV/0!</v>
      </c>
      <c r="E221" s="11"/>
      <c r="F221" s="12"/>
      <c r="G221" s="13">
        <f>G215+G217+G219</f>
        <v>0</v>
      </c>
      <c r="I221" s="39"/>
      <c r="J221" s="39"/>
      <c r="K221" s="39"/>
      <c r="L221" s="39"/>
    </row>
    <row r="222" spans="2:12" ht="17.850000000000001" customHeight="1" x14ac:dyDescent="0.2">
      <c r="B222" s="15"/>
      <c r="C222" s="16"/>
      <c r="D222" s="15"/>
      <c r="E222" s="16"/>
      <c r="F222" s="16"/>
      <c r="G222" s="16"/>
      <c r="I222" s="28"/>
      <c r="J222" s="28"/>
      <c r="K222" s="28"/>
      <c r="L222" s="28"/>
    </row>
    <row r="223" spans="2:12" ht="17.850000000000001" customHeight="1" x14ac:dyDescent="0.2">
      <c r="B223" s="9"/>
      <c r="C223" s="24" t="s">
        <v>78</v>
      </c>
      <c r="D223" s="10"/>
      <c r="E223" s="11"/>
      <c r="F223" s="12"/>
      <c r="G223" s="13">
        <f>G213+G221</f>
        <v>0</v>
      </c>
      <c r="I223" s="27"/>
      <c r="J223" s="27"/>
      <c r="K223" s="27"/>
      <c r="L223" s="27"/>
    </row>
    <row r="224" spans="2:12" ht="17.850000000000001" customHeight="1" x14ac:dyDescent="0.2">
      <c r="B224" s="15"/>
      <c r="C224" s="16"/>
      <c r="D224" s="15"/>
      <c r="E224" s="16"/>
      <c r="F224" s="16"/>
      <c r="G224" s="16"/>
    </row>
    <row r="225" spans="2:7" ht="17.850000000000001" customHeight="1" x14ac:dyDescent="0.2">
      <c r="B225" s="9"/>
      <c r="C225" s="17" t="s">
        <v>44</v>
      </c>
      <c r="D225" s="161"/>
      <c r="E225" s="37" t="s">
        <v>4</v>
      </c>
      <c r="F225" s="7">
        <f>G223</f>
        <v>0</v>
      </c>
      <c r="G225" s="7">
        <f>D225*F225</f>
        <v>0</v>
      </c>
    </row>
    <row r="226" spans="2:7" ht="17.850000000000001" customHeight="1" x14ac:dyDescent="0.2">
      <c r="B226" s="15"/>
      <c r="C226" s="16"/>
      <c r="D226" s="15"/>
      <c r="E226" s="16"/>
      <c r="F226" s="16"/>
      <c r="G226" s="16"/>
    </row>
    <row r="227" spans="2:7" ht="17.850000000000001" customHeight="1" x14ac:dyDescent="0.2">
      <c r="B227" s="9"/>
      <c r="C227" s="24" t="s">
        <v>79</v>
      </c>
      <c r="D227" s="29"/>
      <c r="E227" s="11"/>
      <c r="F227" s="12"/>
      <c r="G227" s="13">
        <f>G225</f>
        <v>0</v>
      </c>
    </row>
    <row r="228" spans="2:7" ht="17.850000000000001" customHeight="1" x14ac:dyDescent="0.2">
      <c r="B228" s="15"/>
      <c r="C228" s="16"/>
      <c r="D228" s="15"/>
      <c r="E228" s="16"/>
      <c r="F228" s="16"/>
      <c r="G228" s="16"/>
    </row>
    <row r="229" spans="2:7" ht="20.100000000000001" customHeight="1" x14ac:dyDescent="0.2">
      <c r="B229" s="171"/>
      <c r="C229" s="172" t="s">
        <v>45</v>
      </c>
      <c r="D229" s="173">
        <f>G229/G200</f>
        <v>0</v>
      </c>
      <c r="E229" s="174"/>
      <c r="F229" s="174"/>
      <c r="G229" s="175">
        <f>G223+G227</f>
        <v>0</v>
      </c>
    </row>
    <row r="230" spans="2:7" ht="17.850000000000001" customHeight="1" x14ac:dyDescent="0.2">
      <c r="B230" s="15"/>
      <c r="C230" s="16"/>
      <c r="D230" s="15"/>
      <c r="E230" s="16"/>
      <c r="F230" s="16"/>
      <c r="G230" s="16"/>
    </row>
    <row r="231" spans="2:7" ht="17.850000000000001" customHeight="1" x14ac:dyDescent="0.2">
      <c r="B231" s="15"/>
      <c r="C231" s="16"/>
      <c r="D231" s="15"/>
      <c r="E231" s="16"/>
      <c r="F231" s="16"/>
      <c r="G231" s="16"/>
    </row>
    <row r="232" spans="2:7" ht="17.850000000000001" customHeight="1" x14ac:dyDescent="0.2">
      <c r="B232" s="48"/>
      <c r="C232" s="49"/>
      <c r="D232" s="154"/>
      <c r="E232" s="48"/>
      <c r="F232" s="53"/>
      <c r="G232" s="7">
        <f>D232*F232</f>
        <v>0</v>
      </c>
    </row>
    <row r="233" spans="2:7" ht="17.850000000000001" customHeight="1" x14ac:dyDescent="0.2">
      <c r="B233" s="48"/>
      <c r="C233" s="49"/>
      <c r="D233" s="154"/>
      <c r="E233" s="48"/>
      <c r="F233" s="53"/>
      <c r="G233" s="7">
        <f>D233*F233</f>
        <v>0</v>
      </c>
    </row>
    <row r="234" spans="2:7" ht="17.850000000000001" customHeight="1" x14ac:dyDescent="0.2">
      <c r="B234" s="48"/>
      <c r="C234" s="49"/>
      <c r="D234" s="162"/>
      <c r="E234" s="48"/>
      <c r="F234" s="53"/>
      <c r="G234" s="7">
        <f>D234*F234</f>
        <v>0</v>
      </c>
    </row>
    <row r="235" spans="2:7" ht="17.850000000000001" customHeight="1" x14ac:dyDescent="0.2">
      <c r="B235" s="48"/>
      <c r="C235" s="49"/>
      <c r="D235" s="162"/>
      <c r="E235" s="48"/>
      <c r="F235" s="53"/>
      <c r="G235" s="7">
        <f>D235*F235</f>
        <v>0</v>
      </c>
    </row>
    <row r="236" spans="2:7" ht="17.850000000000001" customHeight="1" x14ac:dyDescent="0.2">
      <c r="B236" s="48"/>
      <c r="C236" s="49"/>
      <c r="D236" s="162"/>
      <c r="E236" s="48"/>
      <c r="F236" s="53"/>
      <c r="G236" s="7">
        <f>D236*F236</f>
        <v>0</v>
      </c>
    </row>
    <row r="237" spans="2:7" ht="17.850000000000001" customHeight="1" x14ac:dyDescent="0.2">
      <c r="B237" s="15"/>
      <c r="C237" s="16"/>
      <c r="D237" s="15"/>
      <c r="E237" s="16"/>
      <c r="F237" s="16"/>
      <c r="G237" s="16"/>
    </row>
    <row r="238" spans="2:7" ht="17.850000000000001" customHeight="1" x14ac:dyDescent="0.2">
      <c r="B238" s="9"/>
      <c r="C238" s="24" t="s">
        <v>36</v>
      </c>
      <c r="D238" s="10"/>
      <c r="E238" s="11"/>
      <c r="F238" s="12"/>
      <c r="G238" s="13">
        <f>SUM(G232:G236)</f>
        <v>0</v>
      </c>
    </row>
    <row r="239" spans="2:7" ht="17.850000000000001" customHeight="1" x14ac:dyDescent="0.2">
      <c r="B239" s="15"/>
      <c r="C239" s="16"/>
      <c r="D239" s="15"/>
      <c r="E239" s="16"/>
      <c r="F239" s="16"/>
      <c r="G239" s="16"/>
    </row>
    <row r="240" spans="2:7" ht="17.850000000000001" customHeight="1" x14ac:dyDescent="0.2">
      <c r="B240" s="9"/>
      <c r="C240" s="17" t="s">
        <v>37</v>
      </c>
      <c r="D240" s="161"/>
      <c r="E240" s="37" t="s">
        <v>4</v>
      </c>
      <c r="F240" s="7">
        <f>G238</f>
        <v>0</v>
      </c>
      <c r="G240" s="7">
        <f>D240*F240</f>
        <v>0</v>
      </c>
    </row>
    <row r="241" spans="2:7" ht="17.850000000000001" customHeight="1" x14ac:dyDescent="0.2">
      <c r="B241" s="15"/>
      <c r="C241" s="16"/>
      <c r="D241" s="15"/>
      <c r="E241" s="16"/>
      <c r="F241" s="16"/>
      <c r="G241" s="16"/>
    </row>
    <row r="242" spans="2:7" ht="17.850000000000001" customHeight="1" x14ac:dyDescent="0.2">
      <c r="B242" s="9"/>
      <c r="C242" s="24" t="s">
        <v>38</v>
      </c>
      <c r="D242" s="10"/>
      <c r="E242" s="11"/>
      <c r="F242" s="12"/>
      <c r="G242" s="13">
        <f>G238+G240</f>
        <v>0</v>
      </c>
    </row>
    <row r="243" spans="2:7" ht="17.850000000000001" customHeight="1" x14ac:dyDescent="0.2">
      <c r="B243" s="15"/>
      <c r="C243" s="16"/>
      <c r="D243" s="15"/>
      <c r="E243" s="16"/>
      <c r="F243" s="16"/>
      <c r="G243" s="16"/>
    </row>
    <row r="244" spans="2:7" ht="17.850000000000001" customHeight="1" x14ac:dyDescent="0.2">
      <c r="B244" s="9"/>
      <c r="C244" s="17" t="s">
        <v>28</v>
      </c>
      <c r="D244" s="161"/>
      <c r="E244" s="37" t="s">
        <v>4</v>
      </c>
      <c r="F244" s="7">
        <f>G242</f>
        <v>0</v>
      </c>
      <c r="G244" s="7">
        <f>D244*F244</f>
        <v>0</v>
      </c>
    </row>
    <row r="245" spans="2:7" ht="17.850000000000001" customHeight="1" x14ac:dyDescent="0.2">
      <c r="B245" s="15"/>
      <c r="C245" s="16"/>
      <c r="D245" s="19"/>
      <c r="E245" s="16"/>
      <c r="F245" s="16"/>
      <c r="G245" s="16"/>
    </row>
    <row r="246" spans="2:7" ht="17.850000000000001" customHeight="1" x14ac:dyDescent="0.2">
      <c r="B246" s="9"/>
      <c r="C246" s="17" t="s">
        <v>29</v>
      </c>
      <c r="D246" s="161"/>
      <c r="E246" s="37" t="s">
        <v>4</v>
      </c>
      <c r="F246" s="7">
        <f>G242+G244</f>
        <v>0</v>
      </c>
      <c r="G246" s="7">
        <f>D246*F246</f>
        <v>0</v>
      </c>
    </row>
    <row r="247" spans="2:7" ht="17.850000000000001" customHeight="1" x14ac:dyDescent="0.2">
      <c r="B247" s="15"/>
      <c r="C247" s="16"/>
      <c r="D247" s="19"/>
      <c r="E247" s="16"/>
      <c r="F247" s="16"/>
      <c r="G247" s="16"/>
    </row>
    <row r="248" spans="2:7" ht="17.850000000000001" customHeight="1" x14ac:dyDescent="0.2">
      <c r="B248" s="9"/>
      <c r="C248" s="17" t="s">
        <v>30</v>
      </c>
      <c r="D248" s="161"/>
      <c r="E248" s="37" t="s">
        <v>4</v>
      </c>
      <c r="F248" s="7">
        <f>G242+G244</f>
        <v>0</v>
      </c>
      <c r="G248" s="7">
        <f>D248*F248</f>
        <v>0</v>
      </c>
    </row>
    <row r="249" spans="2:7" ht="17.850000000000001" customHeight="1" x14ac:dyDescent="0.2">
      <c r="B249" s="15"/>
      <c r="C249" s="16"/>
      <c r="D249" s="15"/>
      <c r="E249" s="16"/>
      <c r="F249" s="16"/>
      <c r="G249" s="16"/>
    </row>
    <row r="250" spans="2:7" ht="17.850000000000001" customHeight="1" x14ac:dyDescent="0.2">
      <c r="B250" s="9"/>
      <c r="C250" s="24" t="s">
        <v>40</v>
      </c>
      <c r="D250" s="38" t="e">
        <f>G250/G242</f>
        <v>#DIV/0!</v>
      </c>
      <c r="E250" s="11"/>
      <c r="F250" s="12"/>
      <c r="G250" s="13">
        <f>SUM(G244:G248)</f>
        <v>0</v>
      </c>
    </row>
    <row r="251" spans="2:7" ht="17.850000000000001" customHeight="1" x14ac:dyDescent="0.2">
      <c r="B251" s="15"/>
      <c r="C251" s="16"/>
      <c r="D251" s="15"/>
      <c r="E251" s="16"/>
      <c r="F251" s="16"/>
      <c r="G251" s="16"/>
    </row>
    <row r="252" spans="2:7" ht="17.850000000000001" customHeight="1" x14ac:dyDescent="0.2">
      <c r="B252" s="9"/>
      <c r="C252" s="24" t="s">
        <v>41</v>
      </c>
      <c r="D252" s="29"/>
      <c r="E252" s="11"/>
      <c r="F252" s="12"/>
      <c r="G252" s="13">
        <f>G242+G250</f>
        <v>0</v>
      </c>
    </row>
    <row r="253" spans="2:7" ht="17.850000000000001" customHeight="1" x14ac:dyDescent="0.2">
      <c r="B253" s="15"/>
      <c r="C253" s="16"/>
      <c r="D253" s="15"/>
      <c r="E253" s="16"/>
      <c r="F253" s="16"/>
      <c r="G253" s="16"/>
    </row>
    <row r="254" spans="2:7" ht="17.850000000000001" customHeight="1" x14ac:dyDescent="0.2">
      <c r="B254" s="9"/>
      <c r="C254" s="17" t="s">
        <v>42</v>
      </c>
      <c r="D254" s="161"/>
      <c r="E254" s="37" t="s">
        <v>4</v>
      </c>
      <c r="F254" s="7">
        <f>G252</f>
        <v>0</v>
      </c>
      <c r="G254" s="7">
        <f>D254*F254</f>
        <v>0</v>
      </c>
    </row>
    <row r="255" spans="2:7" ht="17.850000000000001" customHeight="1" x14ac:dyDescent="0.2">
      <c r="B255" s="15"/>
      <c r="C255" s="16"/>
      <c r="D255" s="15"/>
      <c r="E255" s="16"/>
      <c r="F255" s="16"/>
      <c r="G255" s="16"/>
    </row>
    <row r="256" spans="2:7" ht="17.850000000000001" customHeight="1" x14ac:dyDescent="0.2">
      <c r="B256" s="9"/>
      <c r="C256" s="24" t="s">
        <v>80</v>
      </c>
      <c r="D256" s="29"/>
      <c r="E256" s="11"/>
      <c r="F256" s="12"/>
      <c r="G256" s="13">
        <f>G254</f>
        <v>0</v>
      </c>
    </row>
    <row r="257" spans="2:13" ht="17.850000000000001" customHeight="1" x14ac:dyDescent="0.2">
      <c r="B257" s="15"/>
      <c r="C257" s="16"/>
      <c r="D257" s="15"/>
      <c r="E257" s="16"/>
      <c r="F257" s="16"/>
      <c r="G257" s="16"/>
    </row>
    <row r="258" spans="2:13" ht="20.100000000000001" customHeight="1" x14ac:dyDescent="0.2">
      <c r="B258" s="171"/>
      <c r="C258" s="172" t="s">
        <v>43</v>
      </c>
      <c r="D258" s="173">
        <f>G258/G200</f>
        <v>0</v>
      </c>
      <c r="E258" s="174"/>
      <c r="F258" s="174"/>
      <c r="G258" s="175">
        <f>G252+G256</f>
        <v>0</v>
      </c>
    </row>
    <row r="259" spans="2:13" ht="17.850000000000001" customHeight="1" x14ac:dyDescent="0.2">
      <c r="B259" s="15"/>
      <c r="C259" s="16"/>
      <c r="D259" s="15"/>
      <c r="E259" s="16"/>
      <c r="F259" s="16"/>
      <c r="G259" s="16"/>
    </row>
    <row r="260" spans="2:13" ht="17.850000000000001" customHeight="1" x14ac:dyDescent="0.2">
      <c r="B260" s="48"/>
      <c r="C260" s="156" t="s">
        <v>69</v>
      </c>
      <c r="D260" s="154">
        <v>1</v>
      </c>
      <c r="E260" s="152"/>
      <c r="F260" s="163">
        <v>71503</v>
      </c>
      <c r="G260" s="7">
        <f t="shared" ref="G260" si="9">D260*F260</f>
        <v>71503</v>
      </c>
      <c r="H260" s="48" t="s">
        <v>106</v>
      </c>
      <c r="I260" s="8">
        <f>IF('1. Raming met kostenposten'!H260="Categorie A",'1. Raming met kostenposten'!G260,0)</f>
        <v>0</v>
      </c>
      <c r="J260" s="8">
        <f>IF('1. Raming met kostenposten'!H260="Categorie B",'1. Raming met kostenposten'!G260,0)</f>
        <v>0</v>
      </c>
      <c r="K260" s="8">
        <f>IF('1. Raming met kostenposten'!H260="Categorie C",'1. Raming met kostenposten'!G260,0)</f>
        <v>71503</v>
      </c>
      <c r="L260" s="8">
        <f>IF('1. Raming met kostenposten'!H260="Categorie D",'1. Raming met kostenposten'!G260,0)</f>
        <v>0</v>
      </c>
      <c r="M260" s="48" t="s">
        <v>99</v>
      </c>
    </row>
    <row r="261" spans="2:13" ht="17.850000000000001" customHeight="1" x14ac:dyDescent="0.2">
      <c r="B261" s="48"/>
      <c r="C261" s="156" t="s">
        <v>69</v>
      </c>
      <c r="D261" s="154">
        <v>1</v>
      </c>
      <c r="E261" s="48"/>
      <c r="F261" s="52">
        <v>40000</v>
      </c>
      <c r="G261" s="7">
        <f t="shared" ref="G261:G270" si="10">D261*F261</f>
        <v>40000</v>
      </c>
      <c r="H261" s="48" t="s">
        <v>104</v>
      </c>
      <c r="I261" s="8">
        <f>IF('1. Raming met kostenposten'!H261="Categorie A",'1. Raming met kostenposten'!G261,0)</f>
        <v>40000</v>
      </c>
      <c r="J261" s="8">
        <f>IF('1. Raming met kostenposten'!H261="Categorie B",'1. Raming met kostenposten'!G261,0)</f>
        <v>0</v>
      </c>
      <c r="K261" s="8">
        <f>IF('1. Raming met kostenposten'!H261="Categorie C",'1. Raming met kostenposten'!G261,0)</f>
        <v>0</v>
      </c>
      <c r="L261" s="8">
        <f>IF('1. Raming met kostenposten'!H261="Categorie D",'1. Raming met kostenposten'!G261,0)</f>
        <v>0</v>
      </c>
      <c r="M261" s="48" t="s">
        <v>99</v>
      </c>
    </row>
    <row r="262" spans="2:13" ht="17.850000000000001" customHeight="1" x14ac:dyDescent="0.2">
      <c r="B262" s="48"/>
      <c r="C262" s="49"/>
      <c r="D262" s="154"/>
      <c r="E262" s="48"/>
      <c r="F262" s="52"/>
      <c r="G262" s="7">
        <f t="shared" si="10"/>
        <v>0</v>
      </c>
      <c r="H262" s="48" t="s">
        <v>99</v>
      </c>
      <c r="I262" s="8">
        <f>IF('1. Raming met kostenposten'!H262="Categorie A",'1. Raming met kostenposten'!G262,0)</f>
        <v>0</v>
      </c>
      <c r="J262" s="8">
        <f>IF('1. Raming met kostenposten'!H262="Categorie B",'1. Raming met kostenposten'!G262,0)</f>
        <v>0</v>
      </c>
      <c r="K262" s="8">
        <f>IF('1. Raming met kostenposten'!H262="Categorie C",'1. Raming met kostenposten'!G262,0)</f>
        <v>0</v>
      </c>
      <c r="L262" s="8">
        <f>IF('1. Raming met kostenposten'!H262="Categorie D",'1. Raming met kostenposten'!G262,0)</f>
        <v>0</v>
      </c>
      <c r="M262" s="48" t="s">
        <v>99</v>
      </c>
    </row>
    <row r="263" spans="2:13" ht="17.850000000000001" customHeight="1" x14ac:dyDescent="0.2">
      <c r="B263" s="48"/>
      <c r="C263" s="49"/>
      <c r="D263" s="154"/>
      <c r="E263" s="48"/>
      <c r="F263" s="52"/>
      <c r="G263" s="7">
        <f t="shared" si="10"/>
        <v>0</v>
      </c>
      <c r="H263" s="48" t="s">
        <v>99</v>
      </c>
      <c r="I263" s="8">
        <f>IF('1. Raming met kostenposten'!H263="Categorie A",'1. Raming met kostenposten'!G263,0)</f>
        <v>0</v>
      </c>
      <c r="J263" s="8">
        <f>IF('1. Raming met kostenposten'!H263="Categorie B",'1. Raming met kostenposten'!G263,0)</f>
        <v>0</v>
      </c>
      <c r="K263" s="8">
        <f>IF('1. Raming met kostenposten'!H263="Categorie C",'1. Raming met kostenposten'!G263,0)</f>
        <v>0</v>
      </c>
      <c r="L263" s="8">
        <f>IF('1. Raming met kostenposten'!H263="Categorie D",'1. Raming met kostenposten'!G263,0)</f>
        <v>0</v>
      </c>
      <c r="M263" s="48" t="s">
        <v>99</v>
      </c>
    </row>
    <row r="264" spans="2:13" ht="17.850000000000001" customHeight="1" x14ac:dyDescent="0.2">
      <c r="B264" s="48"/>
      <c r="C264" s="49"/>
      <c r="D264" s="154"/>
      <c r="E264" s="48"/>
      <c r="F264" s="52"/>
      <c r="G264" s="7">
        <f t="shared" si="10"/>
        <v>0</v>
      </c>
      <c r="H264" s="48" t="s">
        <v>99</v>
      </c>
      <c r="I264" s="8">
        <f>IF('1. Raming met kostenposten'!H264="Categorie A",'1. Raming met kostenposten'!G264,0)</f>
        <v>0</v>
      </c>
      <c r="J264" s="8">
        <f>IF('1. Raming met kostenposten'!H264="Categorie B",'1. Raming met kostenposten'!G264,0)</f>
        <v>0</v>
      </c>
      <c r="K264" s="8">
        <f>IF('1. Raming met kostenposten'!H264="Categorie C",'1. Raming met kostenposten'!G264,0)</f>
        <v>0</v>
      </c>
      <c r="L264" s="8">
        <f>IF('1. Raming met kostenposten'!H264="Categorie D",'1. Raming met kostenposten'!G264,0)</f>
        <v>0</v>
      </c>
      <c r="M264" s="48" t="s">
        <v>99</v>
      </c>
    </row>
    <row r="265" spans="2:13" ht="17.850000000000001" customHeight="1" x14ac:dyDescent="0.2">
      <c r="B265" s="48"/>
      <c r="C265" s="49"/>
      <c r="D265" s="154"/>
      <c r="E265" s="48"/>
      <c r="F265" s="52"/>
      <c r="G265" s="7">
        <f t="shared" si="10"/>
        <v>0</v>
      </c>
      <c r="H265" s="48" t="s">
        <v>99</v>
      </c>
      <c r="I265" s="8">
        <f>IF('1. Raming met kostenposten'!H265="Categorie A",'1. Raming met kostenposten'!G265,0)</f>
        <v>0</v>
      </c>
      <c r="J265" s="8">
        <f>IF('1. Raming met kostenposten'!H265="Categorie B",'1. Raming met kostenposten'!G265,0)</f>
        <v>0</v>
      </c>
      <c r="K265" s="8">
        <f>IF('1. Raming met kostenposten'!H265="Categorie C",'1. Raming met kostenposten'!G265,0)</f>
        <v>0</v>
      </c>
      <c r="L265" s="8">
        <f>IF('1. Raming met kostenposten'!H265="Categorie D",'1. Raming met kostenposten'!G265,0)</f>
        <v>0</v>
      </c>
      <c r="M265" s="48" t="s">
        <v>99</v>
      </c>
    </row>
    <row r="266" spans="2:13" ht="17.850000000000001" customHeight="1" x14ac:dyDescent="0.2">
      <c r="B266" s="48"/>
      <c r="C266" s="49"/>
      <c r="D266" s="154"/>
      <c r="E266" s="48"/>
      <c r="F266" s="52"/>
      <c r="G266" s="7">
        <f t="shared" si="10"/>
        <v>0</v>
      </c>
      <c r="H266" s="48" t="s">
        <v>99</v>
      </c>
      <c r="I266" s="8">
        <f>IF('1. Raming met kostenposten'!H266="Categorie A",'1. Raming met kostenposten'!G266,0)</f>
        <v>0</v>
      </c>
      <c r="J266" s="8">
        <f>IF('1. Raming met kostenposten'!H266="Categorie B",'1. Raming met kostenposten'!G266,0)</f>
        <v>0</v>
      </c>
      <c r="K266" s="8">
        <f>IF('1. Raming met kostenposten'!H266="Categorie C",'1. Raming met kostenposten'!G266,0)</f>
        <v>0</v>
      </c>
      <c r="L266" s="8">
        <f>IF('1. Raming met kostenposten'!H266="Categorie D",'1. Raming met kostenposten'!G266,0)</f>
        <v>0</v>
      </c>
      <c r="M266" s="48" t="s">
        <v>99</v>
      </c>
    </row>
    <row r="267" spans="2:13" ht="17.850000000000001" customHeight="1" x14ac:dyDescent="0.2">
      <c r="B267" s="48"/>
      <c r="C267" s="49"/>
      <c r="D267" s="154"/>
      <c r="E267" s="48"/>
      <c r="F267" s="52"/>
      <c r="G267" s="7">
        <f t="shared" si="10"/>
        <v>0</v>
      </c>
      <c r="H267" s="48" t="s">
        <v>99</v>
      </c>
      <c r="I267" s="8">
        <f>IF('1. Raming met kostenposten'!H267="Categorie A",'1. Raming met kostenposten'!G267,0)</f>
        <v>0</v>
      </c>
      <c r="J267" s="8">
        <f>IF('1. Raming met kostenposten'!H267="Categorie B",'1. Raming met kostenposten'!G267,0)</f>
        <v>0</v>
      </c>
      <c r="K267" s="8">
        <f>IF('1. Raming met kostenposten'!H267="Categorie C",'1. Raming met kostenposten'!G267,0)</f>
        <v>0</v>
      </c>
      <c r="L267" s="8">
        <f>IF('1. Raming met kostenposten'!H267="Categorie D",'1. Raming met kostenposten'!G267,0)</f>
        <v>0</v>
      </c>
      <c r="M267" s="48" t="s">
        <v>99</v>
      </c>
    </row>
    <row r="268" spans="2:13" ht="17.850000000000001" customHeight="1" x14ac:dyDescent="0.2">
      <c r="B268" s="48"/>
      <c r="C268" s="49"/>
      <c r="D268" s="154"/>
      <c r="E268" s="48"/>
      <c r="F268" s="52"/>
      <c r="G268" s="7">
        <f t="shared" si="10"/>
        <v>0</v>
      </c>
      <c r="H268" s="48" t="s">
        <v>99</v>
      </c>
      <c r="I268" s="8">
        <f>IF('1. Raming met kostenposten'!H268="Categorie A",'1. Raming met kostenposten'!G268,0)</f>
        <v>0</v>
      </c>
      <c r="J268" s="8">
        <f>IF('1. Raming met kostenposten'!H268="Categorie B",'1. Raming met kostenposten'!G268,0)</f>
        <v>0</v>
      </c>
      <c r="K268" s="8">
        <f>IF('1. Raming met kostenposten'!H268="Categorie C",'1. Raming met kostenposten'!G268,0)</f>
        <v>0</v>
      </c>
      <c r="L268" s="8">
        <f>IF('1. Raming met kostenposten'!H268="Categorie D",'1. Raming met kostenposten'!G268,0)</f>
        <v>0</v>
      </c>
      <c r="M268" s="48" t="s">
        <v>99</v>
      </c>
    </row>
    <row r="269" spans="2:13" ht="17.850000000000001" customHeight="1" x14ac:dyDescent="0.2">
      <c r="B269" s="48"/>
      <c r="C269" s="49"/>
      <c r="D269" s="154"/>
      <c r="E269" s="48"/>
      <c r="F269" s="52"/>
      <c r="G269" s="7">
        <f t="shared" si="10"/>
        <v>0</v>
      </c>
      <c r="H269" s="48" t="s">
        <v>99</v>
      </c>
      <c r="I269" s="8">
        <f>IF('1. Raming met kostenposten'!H269="Categorie A",'1. Raming met kostenposten'!G269,0)</f>
        <v>0</v>
      </c>
      <c r="J269" s="8">
        <f>IF('1. Raming met kostenposten'!H269="Categorie B",'1. Raming met kostenposten'!G269,0)</f>
        <v>0</v>
      </c>
      <c r="K269" s="8">
        <f>IF('1. Raming met kostenposten'!H269="Categorie C",'1. Raming met kostenposten'!G269,0)</f>
        <v>0</v>
      </c>
      <c r="L269" s="8">
        <f>IF('1. Raming met kostenposten'!H269="Categorie D",'1. Raming met kostenposten'!G269,0)</f>
        <v>0</v>
      </c>
      <c r="M269" s="48" t="s">
        <v>99</v>
      </c>
    </row>
    <row r="270" spans="2:13" ht="17.850000000000001" customHeight="1" x14ac:dyDescent="0.2">
      <c r="B270" s="48"/>
      <c r="C270" s="49"/>
      <c r="D270" s="154"/>
      <c r="E270" s="48"/>
      <c r="F270" s="52"/>
      <c r="G270" s="7">
        <f t="shared" si="10"/>
        <v>0</v>
      </c>
      <c r="H270" s="48" t="s">
        <v>99</v>
      </c>
      <c r="I270" s="8">
        <f>IF('1. Raming met kostenposten'!H270="Categorie A",'1. Raming met kostenposten'!G270,0)</f>
        <v>0</v>
      </c>
      <c r="J270" s="8">
        <f>IF('1. Raming met kostenposten'!H270="Categorie B",'1. Raming met kostenposten'!G270,0)</f>
        <v>0</v>
      </c>
      <c r="K270" s="8">
        <f>IF('1. Raming met kostenposten'!H270="Categorie C",'1. Raming met kostenposten'!G270,0)</f>
        <v>0</v>
      </c>
      <c r="L270" s="8">
        <f>IF('1. Raming met kostenposten'!H270="Categorie D",'1. Raming met kostenposten'!G270,0)</f>
        <v>0</v>
      </c>
      <c r="M270" s="48" t="s">
        <v>99</v>
      </c>
    </row>
    <row r="271" spans="2:13" ht="17.850000000000001" customHeight="1" x14ac:dyDescent="0.2">
      <c r="B271" s="15"/>
      <c r="C271" s="16"/>
      <c r="D271" s="15"/>
      <c r="E271" s="16"/>
      <c r="F271" s="16"/>
      <c r="G271" s="16"/>
    </row>
    <row r="272" spans="2:13" ht="17.850000000000001" customHeight="1" x14ac:dyDescent="0.2">
      <c r="B272" s="9"/>
      <c r="C272" s="24" t="s">
        <v>46</v>
      </c>
      <c r="D272" s="10"/>
      <c r="E272" s="11"/>
      <c r="F272" s="12"/>
      <c r="G272" s="13">
        <f>SUM(G260:G270)</f>
        <v>111503</v>
      </c>
      <c r="I272" s="13">
        <f>SUM(I260:I270)</f>
        <v>40000</v>
      </c>
      <c r="J272" s="13">
        <f>SUM(J260:J270)</f>
        <v>0</v>
      </c>
      <c r="K272" s="13">
        <f>SUM(K260:K270)</f>
        <v>71503</v>
      </c>
      <c r="L272" s="13">
        <f>SUM(L260:L270)</f>
        <v>0</v>
      </c>
    </row>
    <row r="273" spans="2:14" ht="17.850000000000001" customHeight="1" x14ac:dyDescent="0.2">
      <c r="B273" s="15"/>
      <c r="C273" s="16"/>
      <c r="D273" s="15"/>
      <c r="E273" s="16"/>
      <c r="F273" s="16"/>
      <c r="G273" s="16"/>
    </row>
    <row r="274" spans="2:14" ht="17.850000000000001" customHeight="1" x14ac:dyDescent="0.2">
      <c r="B274" s="15"/>
      <c r="C274" s="17" t="s">
        <v>81</v>
      </c>
      <c r="D274" s="161"/>
      <c r="E274" s="37" t="s">
        <v>4</v>
      </c>
      <c r="F274" s="7">
        <f>G272</f>
        <v>111503</v>
      </c>
      <c r="G274" s="7">
        <f>D274*F274</f>
        <v>0</v>
      </c>
      <c r="I274" s="14">
        <f>IF(D274&lt;10%,D274*I272,10%*I272)</f>
        <v>0</v>
      </c>
      <c r="J274" s="14">
        <f>IF(D274&lt;10%,D274*J272,10%*J272)</f>
        <v>0</v>
      </c>
      <c r="K274" s="14">
        <f>IF(D274&lt;10%,D274*K272,10%*K272)</f>
        <v>0</v>
      </c>
      <c r="L274" s="14">
        <f>IF(D274&lt;10%,D274*L272,10%*L272)</f>
        <v>0</v>
      </c>
    </row>
    <row r="275" spans="2:14" ht="17.850000000000001" customHeight="1" x14ac:dyDescent="0.2">
      <c r="B275" s="15"/>
      <c r="C275" s="16"/>
      <c r="D275" s="15"/>
      <c r="E275" s="16"/>
      <c r="F275" s="16"/>
      <c r="G275" s="16"/>
    </row>
    <row r="276" spans="2:14" ht="17.850000000000001" customHeight="1" x14ac:dyDescent="0.2">
      <c r="B276" s="15"/>
      <c r="C276" s="24" t="s">
        <v>98</v>
      </c>
      <c r="D276" s="10"/>
      <c r="E276" s="11"/>
      <c r="F276" s="12"/>
      <c r="G276" s="13">
        <f>G272+G274</f>
        <v>111503</v>
      </c>
      <c r="I276" s="13">
        <f>SUM(I272:I274)</f>
        <v>40000</v>
      </c>
      <c r="J276" s="13">
        <f>SUM(J272:J274)</f>
        <v>0</v>
      </c>
      <c r="K276" s="13">
        <f>SUM(K272:K274)</f>
        <v>71503</v>
      </c>
      <c r="L276" s="13">
        <f t="shared" ref="L276" si="11">SUM(L272:L274)</f>
        <v>0</v>
      </c>
    </row>
    <row r="277" spans="2:14" ht="17.850000000000001" customHeight="1" x14ac:dyDescent="0.2">
      <c r="B277" s="15"/>
      <c r="C277" s="16"/>
      <c r="D277" s="15"/>
      <c r="E277" s="16"/>
      <c r="F277" s="16"/>
      <c r="G277" s="16"/>
    </row>
    <row r="278" spans="2:14" ht="17.850000000000001" customHeight="1" x14ac:dyDescent="0.2">
      <c r="B278" s="15"/>
      <c r="C278" s="17" t="s">
        <v>28</v>
      </c>
      <c r="D278" s="161"/>
      <c r="E278" s="37" t="s">
        <v>4</v>
      </c>
      <c r="F278" s="7">
        <f>G276</f>
        <v>111503</v>
      </c>
      <c r="G278" s="7">
        <f>D278*F278</f>
        <v>0</v>
      </c>
    </row>
    <row r="279" spans="2:14" ht="17.850000000000001" customHeight="1" x14ac:dyDescent="0.2">
      <c r="B279" s="15"/>
      <c r="C279" s="16"/>
      <c r="D279" s="19"/>
      <c r="E279" s="16"/>
      <c r="F279" s="16"/>
      <c r="G279" s="16"/>
    </row>
    <row r="280" spans="2:14" ht="17.850000000000001" customHeight="1" x14ac:dyDescent="0.2">
      <c r="B280" s="15"/>
      <c r="C280" s="17" t="s">
        <v>29</v>
      </c>
      <c r="D280" s="161"/>
      <c r="E280" s="37" t="s">
        <v>4</v>
      </c>
      <c r="F280" s="7">
        <f>G276+G278</f>
        <v>111503</v>
      </c>
      <c r="G280" s="7">
        <f>D280*F280</f>
        <v>0</v>
      </c>
    </row>
    <row r="281" spans="2:14" ht="17.850000000000001" customHeight="1" x14ac:dyDescent="0.2">
      <c r="B281" s="15"/>
      <c r="C281" s="16"/>
      <c r="D281" s="19"/>
      <c r="E281" s="16"/>
      <c r="F281" s="16"/>
      <c r="G281" s="16"/>
    </row>
    <row r="282" spans="2:14" ht="17.850000000000001" customHeight="1" x14ac:dyDescent="0.2">
      <c r="B282" s="15"/>
      <c r="C282" s="17" t="s">
        <v>30</v>
      </c>
      <c r="D282" s="161"/>
      <c r="E282" s="37" t="s">
        <v>4</v>
      </c>
      <c r="F282" s="7">
        <f>G276+G278</f>
        <v>111503</v>
      </c>
      <c r="G282" s="7">
        <f>D282*F282</f>
        <v>0</v>
      </c>
    </row>
    <row r="283" spans="2:14" ht="17.850000000000001" customHeight="1" x14ac:dyDescent="0.2">
      <c r="B283" s="15"/>
      <c r="C283" s="16"/>
      <c r="D283" s="15"/>
      <c r="E283" s="16"/>
      <c r="F283" s="16"/>
      <c r="G283" s="16"/>
    </row>
    <row r="284" spans="2:14" ht="17.850000000000001" customHeight="1" x14ac:dyDescent="0.2">
      <c r="B284" s="15"/>
      <c r="C284" s="24" t="s">
        <v>47</v>
      </c>
      <c r="D284" s="25">
        <f>G284/G276</f>
        <v>0</v>
      </c>
      <c r="E284" s="11"/>
      <c r="F284" s="12"/>
      <c r="G284" s="13">
        <f>SUM(G278:G282)</f>
        <v>0</v>
      </c>
      <c r="I284" s="14">
        <f>IF(D284&lt;20%,D284*I276,20%*I276)</f>
        <v>0</v>
      </c>
      <c r="J284" s="14">
        <f>IF(D284&lt;20%,D284*J276,20%*J276)</f>
        <v>0</v>
      </c>
      <c r="K284" s="14">
        <f>IF(D284&lt;20%,D284*K276,20%*K276)</f>
        <v>0</v>
      </c>
      <c r="L284" s="14">
        <f>IF(D284&lt;20%,D284*L276,20%*L276)</f>
        <v>0</v>
      </c>
      <c r="N284" s="23"/>
    </row>
    <row r="285" spans="2:14" ht="17.850000000000001" customHeight="1" x14ac:dyDescent="0.2">
      <c r="B285" s="15"/>
      <c r="C285" s="16"/>
      <c r="D285" s="15"/>
      <c r="E285" s="16"/>
      <c r="F285" s="16"/>
      <c r="G285" s="16"/>
    </row>
    <row r="286" spans="2:14" ht="17.850000000000001" customHeight="1" x14ac:dyDescent="0.2">
      <c r="B286" s="9"/>
      <c r="C286" s="24" t="s">
        <v>48</v>
      </c>
      <c r="D286" s="10"/>
      <c r="E286" s="11"/>
      <c r="F286" s="12"/>
      <c r="G286" s="13">
        <f>G276+G284</f>
        <v>111503</v>
      </c>
      <c r="I286" s="13">
        <f>I276+I284</f>
        <v>40000</v>
      </c>
      <c r="J286" s="13">
        <f>J276+J284</f>
        <v>0</v>
      </c>
      <c r="K286" s="13">
        <f>K276+K284</f>
        <v>71503</v>
      </c>
      <c r="L286" s="13">
        <f t="shared" ref="L286" si="12">L276+L284</f>
        <v>0</v>
      </c>
    </row>
    <row r="287" spans="2:14" ht="17.850000000000001" customHeight="1" x14ac:dyDescent="0.2">
      <c r="B287" s="15"/>
      <c r="C287" s="16"/>
      <c r="D287" s="15"/>
      <c r="E287" s="16"/>
      <c r="F287" s="16"/>
      <c r="G287" s="16"/>
    </row>
    <row r="288" spans="2:14" ht="17.850000000000001" customHeight="1" x14ac:dyDescent="0.2">
      <c r="B288" s="9"/>
      <c r="C288" s="17" t="s">
        <v>49</v>
      </c>
      <c r="D288" s="161"/>
      <c r="E288" s="37" t="s">
        <v>4</v>
      </c>
      <c r="F288" s="8">
        <f>G286</f>
        <v>111503</v>
      </c>
      <c r="G288" s="7">
        <f>D288*F288</f>
        <v>0</v>
      </c>
    </row>
    <row r="289" spans="2:7" ht="17.850000000000001" customHeight="1" x14ac:dyDescent="0.2">
      <c r="B289" s="15"/>
      <c r="C289" s="16"/>
      <c r="D289" s="15"/>
      <c r="E289" s="16"/>
      <c r="F289" s="16"/>
      <c r="G289" s="16"/>
    </row>
    <row r="290" spans="2:7" ht="17.850000000000001" customHeight="1" x14ac:dyDescent="0.2">
      <c r="B290" s="9"/>
      <c r="C290" s="24" t="s">
        <v>50</v>
      </c>
      <c r="D290" s="29"/>
      <c r="E290" s="11"/>
      <c r="F290" s="12"/>
      <c r="G290" s="13">
        <f>G288</f>
        <v>0</v>
      </c>
    </row>
    <row r="291" spans="2:7" ht="17.850000000000001" customHeight="1" collapsed="1" x14ac:dyDescent="0.2">
      <c r="B291" s="15"/>
      <c r="C291" s="16"/>
      <c r="D291" s="15"/>
      <c r="E291" s="16"/>
      <c r="F291" s="16"/>
      <c r="G291" s="16"/>
    </row>
    <row r="292" spans="2:7" ht="20.100000000000001" customHeight="1" x14ac:dyDescent="0.2">
      <c r="B292" s="171"/>
      <c r="C292" s="172" t="s">
        <v>51</v>
      </c>
      <c r="D292" s="173">
        <f>G292/G200</f>
        <v>0.11045776304133652</v>
      </c>
      <c r="E292" s="174"/>
      <c r="F292" s="174"/>
      <c r="G292" s="175">
        <f>G286+G290</f>
        <v>111503</v>
      </c>
    </row>
    <row r="293" spans="2:7" ht="17.850000000000001" customHeight="1" x14ac:dyDescent="0.2">
      <c r="B293" s="15"/>
      <c r="C293" s="16"/>
      <c r="D293" s="15"/>
      <c r="E293" s="16"/>
      <c r="F293" s="16"/>
      <c r="G293" s="16"/>
    </row>
    <row r="294" spans="2:7" ht="20.100000000000001" customHeight="1" x14ac:dyDescent="0.2">
      <c r="B294" s="171"/>
      <c r="C294" s="172" t="s">
        <v>52</v>
      </c>
      <c r="D294" s="173"/>
      <c r="E294" s="174"/>
      <c r="F294" s="174"/>
      <c r="G294" s="175">
        <f>G292+G229+G258+G200</f>
        <v>1120965.7749999999</v>
      </c>
    </row>
    <row r="295" spans="2:7" ht="17.850000000000001" customHeight="1" x14ac:dyDescent="0.2">
      <c r="B295" s="15"/>
      <c r="C295" s="16"/>
      <c r="D295" s="40"/>
      <c r="E295" s="19"/>
      <c r="F295" s="41"/>
      <c r="G295" s="42"/>
    </row>
    <row r="296" spans="2:7" ht="17.850000000000001" customHeight="1" x14ac:dyDescent="0.2">
      <c r="B296" s="43"/>
      <c r="C296" s="44" t="s">
        <v>64</v>
      </c>
      <c r="D296" s="161"/>
      <c r="E296" s="35" t="s">
        <v>4</v>
      </c>
      <c r="F296" s="7">
        <f>G294</f>
        <v>1120965.7749999999</v>
      </c>
      <c r="G296" s="13">
        <f>D296*F296</f>
        <v>0</v>
      </c>
    </row>
    <row r="297" spans="2:7" ht="17.850000000000001" customHeight="1" x14ac:dyDescent="0.2">
      <c r="B297" s="15"/>
      <c r="C297" s="16"/>
      <c r="D297" s="40"/>
      <c r="E297" s="19"/>
      <c r="F297" s="41"/>
      <c r="G297" s="42"/>
    </row>
    <row r="298" spans="2:7" ht="20.100000000000001" customHeight="1" x14ac:dyDescent="0.2">
      <c r="B298" s="171"/>
      <c r="C298" s="172" t="s">
        <v>53</v>
      </c>
      <c r="D298" s="173">
        <v>0.05</v>
      </c>
      <c r="E298" s="174"/>
      <c r="F298" s="174"/>
      <c r="G298" s="175">
        <f>G296</f>
        <v>0</v>
      </c>
    </row>
    <row r="299" spans="2:7" ht="17.850000000000001" customHeight="1" x14ac:dyDescent="0.2">
      <c r="B299" s="15"/>
      <c r="C299" s="16"/>
      <c r="D299" s="15"/>
      <c r="E299" s="16"/>
      <c r="F299" s="16"/>
      <c r="G299" s="16"/>
    </row>
    <row r="300" spans="2:7" ht="20.100000000000001" customHeight="1" x14ac:dyDescent="0.2">
      <c r="B300" s="171"/>
      <c r="C300" s="172" t="s">
        <v>54</v>
      </c>
      <c r="D300" s="173"/>
      <c r="E300" s="174"/>
      <c r="F300" s="174"/>
      <c r="G300" s="175">
        <f>G294+G298</f>
        <v>1120965.7749999999</v>
      </c>
    </row>
    <row r="301" spans="2:7" ht="17.850000000000001" customHeight="1" x14ac:dyDescent="0.2">
      <c r="B301" s="15"/>
      <c r="C301" s="16"/>
      <c r="D301" s="15"/>
      <c r="E301" s="16"/>
      <c r="F301" s="16"/>
      <c r="G301" s="16"/>
    </row>
    <row r="302" spans="2:7" ht="17.850000000000001" customHeight="1" x14ac:dyDescent="0.2">
      <c r="B302" s="43"/>
      <c r="C302" s="44" t="s">
        <v>55</v>
      </c>
      <c r="D302" s="45"/>
      <c r="E302" s="46"/>
      <c r="F302" s="47"/>
      <c r="G302" s="13"/>
    </row>
    <row r="303" spans="2:7" ht="17.850000000000001" customHeight="1" x14ac:dyDescent="0.2">
      <c r="B303" s="15"/>
      <c r="C303" s="16"/>
      <c r="D303" s="15"/>
      <c r="E303" s="16"/>
      <c r="F303" s="16"/>
      <c r="G303" s="16"/>
    </row>
    <row r="304" spans="2:7" ht="20.100000000000001" customHeight="1" x14ac:dyDescent="0.2">
      <c r="B304" s="171"/>
      <c r="C304" s="172" t="s">
        <v>56</v>
      </c>
      <c r="D304" s="173"/>
      <c r="E304" s="174"/>
      <c r="F304" s="174"/>
      <c r="G304" s="175">
        <f>G300+G302</f>
        <v>1120965.7749999999</v>
      </c>
    </row>
    <row r="305" spans="2:7" ht="17.850000000000001" customHeight="1" x14ac:dyDescent="0.2">
      <c r="B305" s="15"/>
      <c r="C305" s="16"/>
      <c r="D305" s="15"/>
      <c r="E305" s="16"/>
      <c r="F305" s="16"/>
      <c r="G305" s="16"/>
    </row>
    <row r="306" spans="2:7" ht="17.850000000000001" customHeight="1" x14ac:dyDescent="0.2">
      <c r="B306" s="43"/>
      <c r="C306" s="44" t="s">
        <v>57</v>
      </c>
      <c r="D306" s="161">
        <v>0.21</v>
      </c>
      <c r="E306" s="35" t="s">
        <v>4</v>
      </c>
      <c r="F306" s="7">
        <f>G304</f>
        <v>1120965.7749999999</v>
      </c>
      <c r="G306" s="13">
        <f>D306*F306</f>
        <v>235402.81274999998</v>
      </c>
    </row>
    <row r="307" spans="2:7" ht="17.850000000000001" customHeight="1" x14ac:dyDescent="0.2">
      <c r="B307" s="15"/>
      <c r="C307" s="16"/>
      <c r="D307" s="15"/>
      <c r="E307" s="16"/>
      <c r="F307" s="16"/>
      <c r="G307" s="16"/>
    </row>
    <row r="308" spans="2:7" ht="20.100000000000001" customHeight="1" x14ac:dyDescent="0.2">
      <c r="B308" s="171"/>
      <c r="C308" s="172" t="s">
        <v>58</v>
      </c>
      <c r="D308" s="173"/>
      <c r="E308" s="174"/>
      <c r="F308" s="174"/>
      <c r="G308" s="175">
        <f>G304+G306</f>
        <v>1356368.5877499999</v>
      </c>
    </row>
    <row r="309" spans="2:7" ht="17.850000000000001" customHeight="1" x14ac:dyDescent="0.2">
      <c r="B309" s="31"/>
      <c r="C309" s="32"/>
      <c r="D309" s="33"/>
      <c r="G309" s="34"/>
    </row>
  </sheetData>
  <sheetProtection algorithmName="SHA-512" hashValue="eUvWEslQteInj4YxwpMZXhN9YLR0/6+HRYREJcSnapXfWdJiZTgyqGCHtwRGu1M+kGFByBM3nR5b+s4Bdtf2ag==" saltValue="N2AvA6yx3elrv17XNbfzfg==" spinCount="100000" sheet="1" objects="1" scenarios="1"/>
  <mergeCells count="6">
    <mergeCell ref="B11:B15"/>
    <mergeCell ref="B10:C10"/>
    <mergeCell ref="D3:M9"/>
    <mergeCell ref="C11:C15"/>
    <mergeCell ref="H14:H16"/>
    <mergeCell ref="G10:H13"/>
  </mergeCells>
  <dataValidations count="4">
    <dataValidation type="list" allowBlank="1" showInputMessage="1" showErrorMessage="1" error="Ongeldige invoer. Alleen &quot;Ja&quot;of &quot;Nee&quot; invullen" sqref="M20:M170" xr:uid="{9C9C5C11-D404-45CB-A9FE-29F8376F07AA}">
      <formula1>$O$2:$O$4</formula1>
    </dataValidation>
    <dataValidation type="list" allowBlank="1" showInputMessage="1" showErrorMessage="1" sqref="M260:M270" xr:uid="{9BF1FFA8-5643-4686-BDC0-285041659DE3}">
      <formula1>$O$2:$O$4</formula1>
    </dataValidation>
    <dataValidation type="whole" allowBlank="1" showInputMessage="1" showErrorMessage="1" sqref="D207" xr:uid="{0121ACAA-9D61-4945-BB6C-D2E9EC1F922C}">
      <formula1>0</formula1>
      <formula2>1</formula2>
    </dataValidation>
    <dataValidation type="list" allowBlank="1" showInputMessage="1" showErrorMessage="1" sqref="H260:H270 H20:H170" xr:uid="{970C5FEE-6B0D-472F-B617-5EF20278B256}">
      <formula1>$P$2:$P$7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Button 6">
              <controlPr defaultSize="0" print="0" autoFill="0" autoPict="0" macro="[0]!InvoegenrijenFormules">
                <anchor moveWithCells="1" sizeWithCells="1">
                  <from>
                    <xdr:col>3</xdr:col>
                    <xdr:colOff>266700</xdr:colOff>
                    <xdr:row>10</xdr:row>
                    <xdr:rowOff>104775</xdr:rowOff>
                  </from>
                  <to>
                    <xdr:col>4</xdr:col>
                    <xdr:colOff>771525</xdr:colOff>
                    <xdr:row>14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799E6-2724-4B98-AB0F-9FF625DD7015}">
  <sheetPr codeName="Blad3"/>
  <dimension ref="A1:L33"/>
  <sheetViews>
    <sheetView topLeftCell="B1" zoomScaleNormal="100" workbookViewId="0">
      <selection activeCell="C2" sqref="C2"/>
    </sheetView>
  </sheetViews>
  <sheetFormatPr defaultColWidth="0" defaultRowHeight="18" customHeight="1" zeroHeight="1" x14ac:dyDescent="0.2"/>
  <cols>
    <col min="1" max="1" width="0" style="80" hidden="1" customWidth="1"/>
    <col min="2" max="2" width="3.7109375" style="80" customWidth="1"/>
    <col min="3" max="3" width="60.5703125" style="1" customWidth="1"/>
    <col min="4" max="4" width="20.85546875" style="1" customWidth="1"/>
    <col min="5" max="5" width="23.140625" style="1" customWidth="1"/>
    <col min="6" max="10" width="20.7109375" style="1" customWidth="1"/>
    <col min="11" max="11" width="8.7109375" style="80" customWidth="1"/>
    <col min="12" max="12" width="8.7109375" style="1" hidden="1" customWidth="1"/>
    <col min="13" max="16384" width="8.7109375" style="1" hidden="1"/>
  </cols>
  <sheetData>
    <row r="1" spans="1:12" s="70" customFormat="1" ht="15.95" customHeight="1" x14ac:dyDescent="0.2">
      <c r="B1" s="71"/>
      <c r="C1" s="74" t="s">
        <v>103</v>
      </c>
      <c r="D1" s="204" t="s">
        <v>97</v>
      </c>
      <c r="E1" s="204"/>
      <c r="F1" s="204"/>
      <c r="G1" s="204"/>
      <c r="H1" s="204"/>
      <c r="I1" s="204"/>
      <c r="J1" s="71"/>
    </row>
    <row r="2" spans="1:12" s="70" customFormat="1" ht="27" customHeight="1" x14ac:dyDescent="0.2">
      <c r="B2" s="72"/>
      <c r="C2" s="75" t="s">
        <v>95</v>
      </c>
      <c r="D2" s="205"/>
      <c r="E2" s="205"/>
      <c r="F2" s="205"/>
      <c r="G2" s="205"/>
      <c r="H2" s="205"/>
      <c r="I2" s="205"/>
      <c r="J2" s="73"/>
      <c r="K2" s="72"/>
      <c r="L2" s="72"/>
    </row>
    <row r="3" spans="1:12" s="69" customFormat="1" ht="9" customHeight="1" x14ac:dyDescent="0.2">
      <c r="A3" s="203"/>
      <c r="B3" s="203"/>
      <c r="C3" s="202"/>
      <c r="D3" s="202"/>
      <c r="E3" s="202"/>
      <c r="F3" s="202"/>
      <c r="G3" s="202"/>
      <c r="H3" s="202"/>
      <c r="I3" s="202"/>
      <c r="J3" s="202"/>
      <c r="K3" s="80"/>
    </row>
    <row r="4" spans="1:12" ht="18" customHeight="1" x14ac:dyDescent="0.2">
      <c r="A4" s="203"/>
      <c r="B4" s="203"/>
      <c r="C4" s="151" t="str">
        <f>'1. Raming met kostenposten'!C3</f>
        <v>Voorbeeldproject</v>
      </c>
      <c r="D4" s="125"/>
      <c r="E4" s="125"/>
      <c r="F4" s="125"/>
      <c r="G4" s="125"/>
      <c r="H4" s="125"/>
      <c r="I4" s="125"/>
      <c r="J4" s="113" t="s">
        <v>8</v>
      </c>
      <c r="L4" s="69"/>
    </row>
    <row r="5" spans="1:12" ht="18" customHeight="1" x14ac:dyDescent="0.2">
      <c r="A5" s="203"/>
      <c r="B5" s="203"/>
      <c r="C5" s="102"/>
      <c r="D5" s="112"/>
      <c r="E5" s="112"/>
      <c r="F5" s="112"/>
      <c r="G5" s="112"/>
      <c r="H5" s="113" t="s">
        <v>65</v>
      </c>
      <c r="I5" s="124" t="s">
        <v>66</v>
      </c>
      <c r="J5" s="114"/>
      <c r="L5" s="69"/>
    </row>
    <row r="6" spans="1:12" ht="12.75" customHeight="1" x14ac:dyDescent="0.2">
      <c r="A6" s="203"/>
      <c r="B6" s="203"/>
      <c r="C6" s="102"/>
      <c r="D6" s="112"/>
      <c r="E6" s="112"/>
      <c r="F6" s="113" t="s">
        <v>9</v>
      </c>
      <c r="G6" s="124" t="s">
        <v>6</v>
      </c>
      <c r="H6" s="114"/>
      <c r="I6" s="123"/>
      <c r="J6" s="114"/>
      <c r="L6" s="69"/>
    </row>
    <row r="7" spans="1:12" ht="28.5" customHeight="1" x14ac:dyDescent="0.2">
      <c r="A7" s="203"/>
      <c r="B7" s="203"/>
      <c r="C7" s="103"/>
      <c r="D7" s="115" t="s">
        <v>91</v>
      </c>
      <c r="E7" s="116" t="s">
        <v>92</v>
      </c>
      <c r="F7" s="114"/>
      <c r="G7" s="123"/>
      <c r="H7" s="114"/>
      <c r="I7" s="123"/>
      <c r="J7" s="114"/>
      <c r="L7" s="69"/>
    </row>
    <row r="8" spans="1:12" s="80" customFormat="1" ht="12.95" hidden="1" customHeight="1" x14ac:dyDescent="0.2">
      <c r="A8" s="203"/>
      <c r="B8" s="203"/>
      <c r="C8" s="101"/>
      <c r="D8" s="117"/>
      <c r="E8" s="120"/>
      <c r="F8" s="120"/>
      <c r="G8" s="120"/>
      <c r="H8" s="117"/>
      <c r="I8" s="120"/>
      <c r="J8" s="117"/>
    </row>
    <row r="9" spans="1:12" ht="18" hidden="1" customHeight="1" x14ac:dyDescent="0.2">
      <c r="A9" s="203"/>
      <c r="B9" s="203"/>
      <c r="C9" s="126" t="s">
        <v>67</v>
      </c>
      <c r="D9" s="117"/>
      <c r="E9" s="120"/>
      <c r="F9" s="120"/>
      <c r="G9" s="120"/>
      <c r="H9" s="117"/>
      <c r="I9" s="120"/>
      <c r="J9" s="127"/>
      <c r="L9" s="69"/>
    </row>
    <row r="10" spans="1:12" s="80" customFormat="1" ht="12.95" customHeight="1" x14ac:dyDescent="0.2">
      <c r="A10" s="203"/>
      <c r="B10" s="203"/>
      <c r="C10" s="100"/>
      <c r="D10" s="118"/>
      <c r="E10" s="121"/>
      <c r="F10" s="121"/>
      <c r="G10" s="121"/>
      <c r="H10" s="118"/>
      <c r="I10" s="121"/>
      <c r="J10" s="118"/>
    </row>
    <row r="11" spans="1:12" ht="18" customHeight="1" x14ac:dyDescent="0.2">
      <c r="A11" s="203"/>
      <c r="B11" s="203"/>
      <c r="C11" s="100" t="s">
        <v>0</v>
      </c>
      <c r="D11" s="118">
        <f>'1. Raming met kostenposten'!G172</f>
        <v>1009462.775</v>
      </c>
      <c r="E11" s="121">
        <f>'1. Raming met kostenposten'!G174</f>
        <v>0</v>
      </c>
      <c r="F11" s="121">
        <f>D11+E11</f>
        <v>1009462.775</v>
      </c>
      <c r="G11" s="121">
        <f>'1. Raming met kostenposten'!G192</f>
        <v>0</v>
      </c>
      <c r="H11" s="118">
        <f>F11+G11</f>
        <v>1009462.775</v>
      </c>
      <c r="I11" s="121">
        <f>'1. Raming met kostenposten'!G198</f>
        <v>0</v>
      </c>
      <c r="J11" s="118">
        <f>H11+I11</f>
        <v>1009462.775</v>
      </c>
      <c r="L11" s="69"/>
    </row>
    <row r="12" spans="1:12" s="80" customFormat="1" ht="18" customHeight="1" x14ac:dyDescent="0.2">
      <c r="A12" s="203"/>
      <c r="B12" s="203"/>
      <c r="C12" s="99"/>
      <c r="D12" s="119"/>
      <c r="E12" s="122"/>
      <c r="F12" s="122"/>
      <c r="G12" s="122"/>
      <c r="H12" s="119"/>
      <c r="I12" s="122"/>
      <c r="J12" s="119"/>
    </row>
    <row r="13" spans="1:12" ht="18" customHeight="1" x14ac:dyDescent="0.2">
      <c r="A13" s="203"/>
      <c r="B13" s="203"/>
      <c r="C13" s="100" t="s">
        <v>68</v>
      </c>
      <c r="D13" s="118">
        <f>'1. Raming met kostenposten'!G209</f>
        <v>0</v>
      </c>
      <c r="E13" s="121">
        <f>'1. Raming met kostenposten'!G211</f>
        <v>0</v>
      </c>
      <c r="F13" s="121">
        <f>SUM(D13:E13)</f>
        <v>0</v>
      </c>
      <c r="G13" s="121">
        <f>'1. Raming met kostenposten'!G221</f>
        <v>0</v>
      </c>
      <c r="H13" s="118">
        <f>F13+G13</f>
        <v>0</v>
      </c>
      <c r="I13" s="121">
        <f>'1. Raming met kostenposten'!G227</f>
        <v>0</v>
      </c>
      <c r="J13" s="118">
        <f>SUM(H13:I13)</f>
        <v>0</v>
      </c>
      <c r="L13" s="69"/>
    </row>
    <row r="14" spans="1:12" s="80" customFormat="1" ht="18" customHeight="1" x14ac:dyDescent="0.2">
      <c r="A14" s="203"/>
      <c r="B14" s="203"/>
      <c r="C14" s="99"/>
      <c r="D14" s="119"/>
      <c r="E14" s="122"/>
      <c r="F14" s="122"/>
      <c r="G14" s="122"/>
      <c r="H14" s="119"/>
      <c r="I14" s="122"/>
      <c r="J14" s="119"/>
    </row>
    <row r="15" spans="1:12" ht="18" customHeight="1" x14ac:dyDescent="0.2">
      <c r="A15" s="203"/>
      <c r="B15" s="203"/>
      <c r="C15" s="100" t="s">
        <v>69</v>
      </c>
      <c r="D15" s="118">
        <f>'1. Raming met kostenposten'!G238</f>
        <v>0</v>
      </c>
      <c r="E15" s="121">
        <f>'1. Raming met kostenposten'!G240</f>
        <v>0</v>
      </c>
      <c r="F15" s="121">
        <f>SUM(D15:E15)</f>
        <v>0</v>
      </c>
      <c r="G15" s="121">
        <f>'1. Raming met kostenposten'!G250</f>
        <v>0</v>
      </c>
      <c r="H15" s="118">
        <f>SUM(F15:G15)</f>
        <v>0</v>
      </c>
      <c r="I15" s="121">
        <f>'1. Raming met kostenposten'!G256</f>
        <v>0</v>
      </c>
      <c r="J15" s="118">
        <f>SUM(H15:I15)</f>
        <v>0</v>
      </c>
      <c r="L15" s="69"/>
    </row>
    <row r="16" spans="1:12" s="80" customFormat="1" ht="18" customHeight="1" x14ac:dyDescent="0.2">
      <c r="A16" s="203"/>
      <c r="B16" s="203"/>
      <c r="C16" s="99"/>
      <c r="D16" s="119"/>
      <c r="E16" s="122"/>
      <c r="F16" s="122"/>
      <c r="G16" s="122"/>
      <c r="H16" s="119"/>
      <c r="I16" s="122"/>
      <c r="J16" s="119"/>
    </row>
    <row r="17" spans="1:12" ht="18" customHeight="1" x14ac:dyDescent="0.2">
      <c r="A17" s="203"/>
      <c r="B17" s="203"/>
      <c r="C17" s="100" t="s">
        <v>1</v>
      </c>
      <c r="D17" s="118">
        <f>'1. Raming met kostenposten'!G272</f>
        <v>111503</v>
      </c>
      <c r="E17" s="121">
        <f>'1. Raming met kostenposten'!G274</f>
        <v>0</v>
      </c>
      <c r="F17" s="121">
        <f>SUM(D17:E17)</f>
        <v>111503</v>
      </c>
      <c r="G17" s="121">
        <f>'1. Raming met kostenposten'!G284</f>
        <v>0</v>
      </c>
      <c r="H17" s="118">
        <f>SUM(F17:G17)</f>
        <v>111503</v>
      </c>
      <c r="I17" s="121">
        <f>'1. Raming met kostenposten'!G290</f>
        <v>0</v>
      </c>
      <c r="J17" s="118">
        <f>SUM(H17:I17)</f>
        <v>111503</v>
      </c>
      <c r="L17" s="69"/>
    </row>
    <row r="18" spans="1:12" s="80" customFormat="1" ht="18" customHeight="1" x14ac:dyDescent="0.2">
      <c r="A18" s="203"/>
      <c r="B18" s="203"/>
      <c r="C18" s="99"/>
      <c r="D18" s="119"/>
      <c r="E18" s="122"/>
      <c r="F18" s="122"/>
      <c r="G18" s="122"/>
      <c r="H18" s="119"/>
      <c r="I18" s="122"/>
      <c r="J18" s="119"/>
    </row>
    <row r="19" spans="1:12" ht="18" customHeight="1" x14ac:dyDescent="0.2">
      <c r="A19" s="203"/>
      <c r="B19" s="203"/>
      <c r="C19" s="100" t="s">
        <v>70</v>
      </c>
      <c r="D19" s="118">
        <f t="shared" ref="D19:J19" si="0">SUM(D17,D13,D15,D11)</f>
        <v>1120965.7749999999</v>
      </c>
      <c r="E19" s="121">
        <f t="shared" si="0"/>
        <v>0</v>
      </c>
      <c r="F19" s="121">
        <f t="shared" si="0"/>
        <v>1120965.7749999999</v>
      </c>
      <c r="G19" s="121">
        <f t="shared" si="0"/>
        <v>0</v>
      </c>
      <c r="H19" s="118">
        <f t="shared" si="0"/>
        <v>1120965.7749999999</v>
      </c>
      <c r="I19" s="121">
        <f t="shared" si="0"/>
        <v>0</v>
      </c>
      <c r="J19" s="118">
        <f t="shared" si="0"/>
        <v>1120965.7749999999</v>
      </c>
      <c r="L19" s="69"/>
    </row>
    <row r="20" spans="1:12" s="80" customFormat="1" ht="18" customHeight="1" x14ac:dyDescent="0.2">
      <c r="A20" s="203"/>
      <c r="B20" s="203"/>
      <c r="C20" s="99"/>
      <c r="D20" s="119"/>
      <c r="E20" s="122"/>
      <c r="F20" s="122"/>
      <c r="G20" s="122"/>
      <c r="H20" s="119"/>
      <c r="I20" s="122"/>
      <c r="J20" s="119"/>
    </row>
    <row r="21" spans="1:12" ht="18" customHeight="1" x14ac:dyDescent="0.2">
      <c r="A21" s="203"/>
      <c r="B21" s="203"/>
      <c r="C21" s="99" t="str">
        <f>IF('[4]Obj.overst.risicoreservering'!$B$3=FALSE,"Objectoverstijgende risico's"&amp;" (= niet meegenomen)","Objectoverstijgende risicoreservering")</f>
        <v>Objectoverstijgende risicoreservering</v>
      </c>
      <c r="D21" s="119"/>
      <c r="E21" s="122"/>
      <c r="F21" s="122"/>
      <c r="G21" s="122"/>
      <c r="H21" s="119"/>
      <c r="I21" s="122">
        <f>'1. Raming met kostenposten'!G296</f>
        <v>0</v>
      </c>
      <c r="J21" s="119">
        <f>I21</f>
        <v>0</v>
      </c>
      <c r="L21" s="69"/>
    </row>
    <row r="22" spans="1:12" ht="18" customHeight="1" x14ac:dyDescent="0.2">
      <c r="A22" s="203"/>
      <c r="B22" s="203"/>
      <c r="C22" s="100" t="s">
        <v>71</v>
      </c>
      <c r="D22" s="118">
        <f t="shared" ref="D22:J22" si="1">SUM(D21,D19)</f>
        <v>1120965.7749999999</v>
      </c>
      <c r="E22" s="121">
        <f t="shared" si="1"/>
        <v>0</v>
      </c>
      <c r="F22" s="121">
        <f t="shared" si="1"/>
        <v>1120965.7749999999</v>
      </c>
      <c r="G22" s="121">
        <f t="shared" si="1"/>
        <v>0</v>
      </c>
      <c r="H22" s="118">
        <f t="shared" si="1"/>
        <v>1120965.7749999999</v>
      </c>
      <c r="I22" s="121">
        <f t="shared" si="1"/>
        <v>0</v>
      </c>
      <c r="J22" s="118">
        <f t="shared" si="1"/>
        <v>1120965.7749999999</v>
      </c>
      <c r="L22" s="69"/>
    </row>
    <row r="23" spans="1:12" s="80" customFormat="1" ht="18" customHeight="1" x14ac:dyDescent="0.2">
      <c r="A23" s="203"/>
      <c r="B23" s="203"/>
      <c r="C23" s="99"/>
      <c r="D23" s="119"/>
      <c r="E23" s="122"/>
      <c r="F23" s="122"/>
      <c r="G23" s="122"/>
      <c r="H23" s="119"/>
      <c r="I23" s="122"/>
      <c r="J23" s="119"/>
    </row>
    <row r="24" spans="1:12" ht="18" customHeight="1" x14ac:dyDescent="0.2">
      <c r="A24" s="203"/>
      <c r="B24" s="203"/>
      <c r="C24" s="99" t="s">
        <v>72</v>
      </c>
      <c r="D24" s="119"/>
      <c r="E24" s="122"/>
      <c r="F24" s="122"/>
      <c r="G24" s="122"/>
      <c r="H24" s="119"/>
      <c r="I24" s="122">
        <f>IF(OR($O$18=0,O24=0),0,O24/(1+$P$18))</f>
        <v>0</v>
      </c>
      <c r="J24" s="119">
        <f>I24</f>
        <v>0</v>
      </c>
      <c r="L24" s="69"/>
    </row>
    <row r="25" spans="1:12" s="80" customFormat="1" ht="18" customHeight="1" x14ac:dyDescent="0.2">
      <c r="A25" s="203"/>
      <c r="B25" s="203"/>
      <c r="C25" s="99"/>
      <c r="D25" s="119"/>
      <c r="E25" s="122"/>
      <c r="F25" s="122"/>
      <c r="G25" s="122"/>
      <c r="H25" s="119"/>
      <c r="I25" s="122"/>
      <c r="J25" s="119"/>
    </row>
    <row r="26" spans="1:12" ht="18" customHeight="1" x14ac:dyDescent="0.2">
      <c r="A26" s="203"/>
      <c r="B26" s="203"/>
      <c r="C26" s="100" t="s">
        <v>73</v>
      </c>
      <c r="D26" s="118">
        <f t="shared" ref="D26:J26" si="2">SUM(D24,D22)</f>
        <v>1120965.7749999999</v>
      </c>
      <c r="E26" s="121">
        <f t="shared" si="2"/>
        <v>0</v>
      </c>
      <c r="F26" s="121">
        <f t="shared" si="2"/>
        <v>1120965.7749999999</v>
      </c>
      <c r="G26" s="121">
        <f t="shared" si="2"/>
        <v>0</v>
      </c>
      <c r="H26" s="118">
        <f t="shared" si="2"/>
        <v>1120965.7749999999</v>
      </c>
      <c r="I26" s="121">
        <f t="shared" si="2"/>
        <v>0</v>
      </c>
      <c r="J26" s="118">
        <f t="shared" si="2"/>
        <v>1120965.7749999999</v>
      </c>
      <c r="L26" s="69"/>
    </row>
    <row r="27" spans="1:12" s="80" customFormat="1" ht="18" customHeight="1" x14ac:dyDescent="0.2">
      <c r="A27" s="203"/>
      <c r="B27" s="203"/>
      <c r="C27" s="99"/>
      <c r="D27" s="119"/>
      <c r="E27" s="122"/>
      <c r="F27" s="122"/>
      <c r="G27" s="122"/>
      <c r="H27" s="119"/>
      <c r="I27" s="122"/>
      <c r="J27" s="119"/>
    </row>
    <row r="28" spans="1:12" ht="18" customHeight="1" x14ac:dyDescent="0.2">
      <c r="A28" s="203"/>
      <c r="B28" s="203"/>
      <c r="C28" s="99" t="s">
        <v>57</v>
      </c>
      <c r="D28" s="119"/>
      <c r="E28" s="122"/>
      <c r="F28" s="122"/>
      <c r="G28" s="122"/>
      <c r="H28" s="119"/>
      <c r="I28" s="122"/>
      <c r="J28" s="119">
        <f>'1. Raming met kostenposten'!G306</f>
        <v>235402.81274999998</v>
      </c>
      <c r="L28" s="69"/>
    </row>
    <row r="29" spans="1:12" s="80" customFormat="1" ht="18" hidden="1" customHeight="1" x14ac:dyDescent="0.2">
      <c r="A29" s="203"/>
      <c r="B29" s="203"/>
      <c r="C29" s="99"/>
      <c r="D29" s="84"/>
      <c r="E29" s="84"/>
      <c r="F29" s="84"/>
      <c r="G29" s="84"/>
      <c r="H29" s="84"/>
      <c r="I29" s="84"/>
      <c r="J29" s="84"/>
    </row>
    <row r="30" spans="1:12" ht="25.5" customHeight="1" x14ac:dyDescent="0.2">
      <c r="A30" s="203"/>
      <c r="B30" s="203"/>
      <c r="C30" s="104" t="str">
        <f>IF(SSK.BTW=1,"Investeringskosten inclusief BTW","Investeringskosten exclusief BTW")&amp;" (reële kosten)"</f>
        <v>Investeringskosten inclusief BTW (reële kosten)</v>
      </c>
      <c r="D30" s="105"/>
      <c r="E30" s="105"/>
      <c r="F30" s="105"/>
      <c r="G30" s="105"/>
      <c r="H30" s="105"/>
      <c r="I30" s="105"/>
      <c r="J30" s="182">
        <f>SUM(J28,J26)</f>
        <v>1356368.5877499999</v>
      </c>
      <c r="L30" s="69"/>
    </row>
    <row r="31" spans="1:12" s="69" customFormat="1" ht="18" customHeight="1" x14ac:dyDescent="0.2">
      <c r="A31" s="80"/>
      <c r="B31" s="80"/>
      <c r="C31" s="81"/>
      <c r="D31" s="82"/>
      <c r="E31" s="82"/>
      <c r="F31" s="82"/>
      <c r="G31" s="82"/>
      <c r="H31" s="82"/>
      <c r="I31" s="82"/>
      <c r="J31" s="82"/>
      <c r="K31" s="80"/>
    </row>
    <row r="32" spans="1:12" s="69" customFormat="1" ht="18" hidden="1" customHeight="1" x14ac:dyDescent="0.2">
      <c r="A32" s="80"/>
      <c r="B32" s="80"/>
      <c r="C32" s="83"/>
      <c r="D32" s="84"/>
      <c r="E32" s="84"/>
      <c r="F32" s="84"/>
      <c r="G32" s="84"/>
      <c r="H32" s="85"/>
      <c r="I32" s="86"/>
      <c r="J32" s="87"/>
      <c r="K32" s="80"/>
    </row>
    <row r="33" spans="1:11" s="69" customFormat="1" ht="18" hidden="1" customHeight="1" x14ac:dyDescent="0.2">
      <c r="A33" s="80"/>
      <c r="B33" s="80"/>
      <c r="C33" s="88"/>
      <c r="D33" s="89"/>
      <c r="E33" s="84"/>
      <c r="F33" s="84"/>
      <c r="G33" s="90"/>
      <c r="H33" s="85"/>
      <c r="I33" s="91"/>
      <c r="J33" s="87"/>
      <c r="K33" s="80"/>
    </row>
  </sheetData>
  <sheetProtection algorithmName="SHA-512" hashValue="kIp5tJdi8jDNCk7v3eVgjYMGyKdPl6AGHPmsWT6j5FD/N8LhTFj5vqfw/93wOJAhA95pnm6dqZT5LiJ975iAjQ==" saltValue="Wj1XNcA6zNKjEZCq07oQ+w==" spinCount="100000" sheet="1" objects="1" scenarios="1"/>
  <mergeCells count="3">
    <mergeCell ref="C3:J3"/>
    <mergeCell ref="A3:B30"/>
    <mergeCell ref="D1:I2"/>
  </mergeCells>
  <conditionalFormatting sqref="C21">
    <cfRule type="expression" dxfId="0" priority="2" stopIfTrue="1">
      <formula>$R21="-"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AD9D8-388C-432D-9EAC-EF2F2A51F45B}">
  <sheetPr codeName="Blad2"/>
  <dimension ref="A1:O37"/>
  <sheetViews>
    <sheetView zoomScaleNormal="100" workbookViewId="0">
      <selection activeCell="G19" sqref="G19"/>
    </sheetView>
  </sheetViews>
  <sheetFormatPr defaultColWidth="0" defaultRowHeight="12.75" zeroHeight="1" x14ac:dyDescent="0.2"/>
  <cols>
    <col min="1" max="1" width="3.7109375" style="64" customWidth="1"/>
    <col min="2" max="2" width="9.140625" customWidth="1"/>
    <col min="3" max="3" width="36.140625" customWidth="1"/>
    <col min="4" max="8" width="15.5703125" customWidth="1"/>
    <col min="9" max="9" width="8.7109375" style="64" customWidth="1"/>
    <col min="10" max="10" width="9.140625" style="64" hidden="1" customWidth="1"/>
    <col min="11" max="12" width="11.5703125" style="64" hidden="1" customWidth="1"/>
    <col min="13" max="15" width="9.140625" style="64" hidden="1" customWidth="1"/>
    <col min="16" max="16384" width="9.140625" hidden="1"/>
  </cols>
  <sheetData>
    <row r="1" spans="1:13" s="93" customFormat="1" ht="15.95" customHeight="1" x14ac:dyDescent="0.2">
      <c r="B1" s="74" t="s">
        <v>103</v>
      </c>
      <c r="D1" s="206" t="s">
        <v>102</v>
      </c>
      <c r="E1" s="207"/>
      <c r="F1" s="207"/>
      <c r="G1" s="207"/>
      <c r="H1" s="207"/>
      <c r="I1" s="207"/>
    </row>
    <row r="2" spans="1:13" s="94" customFormat="1" ht="27" customHeight="1" x14ac:dyDescent="0.2">
      <c r="B2" s="77" t="s">
        <v>94</v>
      </c>
      <c r="D2" s="208"/>
      <c r="E2" s="208"/>
      <c r="F2" s="208"/>
      <c r="G2" s="208"/>
      <c r="H2" s="208"/>
      <c r="I2" s="208"/>
    </row>
    <row r="3" spans="1:13" s="64" customFormat="1" hidden="1" x14ac:dyDescent="0.2"/>
    <row r="4" spans="1:13" s="64" customFormat="1" hidden="1" x14ac:dyDescent="0.2"/>
    <row r="5" spans="1:13" s="64" customFormat="1" hidden="1" x14ac:dyDescent="0.2">
      <c r="C5" s="92"/>
      <c r="D5" s="92"/>
      <c r="E5" s="92"/>
      <c r="F5" s="92"/>
      <c r="G5" s="92"/>
      <c r="H5" s="92"/>
    </row>
    <row r="6" spans="1:13" ht="20.100000000000001" customHeight="1" x14ac:dyDescent="0.2">
      <c r="A6" s="128"/>
      <c r="B6" s="128"/>
      <c r="C6" s="129"/>
      <c r="D6" s="129"/>
      <c r="E6" s="129"/>
      <c r="F6" s="129"/>
      <c r="G6" s="129"/>
      <c r="H6" s="129"/>
      <c r="I6" s="128"/>
    </row>
    <row r="7" spans="1:13" ht="20.100000000000001" customHeight="1" x14ac:dyDescent="0.2">
      <c r="A7" s="129"/>
      <c r="B7" s="130"/>
      <c r="C7" s="131"/>
      <c r="D7" s="220"/>
      <c r="E7" s="220"/>
      <c r="F7" s="220"/>
      <c r="G7" s="220"/>
      <c r="H7" s="220"/>
      <c r="I7" s="129"/>
    </row>
    <row r="8" spans="1:13" ht="20.100000000000001" customHeight="1" x14ac:dyDescent="0.2">
      <c r="A8" s="128"/>
      <c r="B8" s="221" t="str">
        <f>'1. Raming met kostenposten'!C3</f>
        <v>Voorbeeldproject</v>
      </c>
      <c r="C8" s="222"/>
      <c r="D8" s="225" t="s">
        <v>0</v>
      </c>
      <c r="E8" s="225" t="s">
        <v>1</v>
      </c>
      <c r="F8" s="227" t="s">
        <v>2</v>
      </c>
      <c r="G8" s="229" t="s">
        <v>3</v>
      </c>
      <c r="H8" s="230"/>
      <c r="I8" s="128"/>
    </row>
    <row r="9" spans="1:13" ht="20.100000000000001" customHeight="1" thickBot="1" x14ac:dyDescent="0.25">
      <c r="A9" s="128"/>
      <c r="B9" s="223"/>
      <c r="C9" s="224"/>
      <c r="D9" s="226"/>
      <c r="E9" s="226"/>
      <c r="F9" s="228"/>
      <c r="G9" s="180" t="s">
        <v>93</v>
      </c>
      <c r="H9" s="181" t="s">
        <v>5</v>
      </c>
      <c r="I9" s="128"/>
    </row>
    <row r="10" spans="1:13" ht="20.100000000000001" customHeight="1" x14ac:dyDescent="0.2">
      <c r="A10" s="128"/>
      <c r="B10" s="132" t="s">
        <v>9</v>
      </c>
      <c r="C10" s="133"/>
      <c r="D10" s="134">
        <f>SUM(D11:D14)</f>
        <v>575159.44999999995</v>
      </c>
      <c r="E10" s="134">
        <f>SUM(E11:E14)</f>
        <v>111503</v>
      </c>
      <c r="F10" s="135">
        <f>SUM(F11:F14)</f>
        <v>686662.45</v>
      </c>
      <c r="G10" s="186">
        <f>H10/F10</f>
        <v>0.69801998420038858</v>
      </c>
      <c r="H10" s="136">
        <f>SUM(H11:H14)</f>
        <v>479304.11250000005</v>
      </c>
      <c r="I10" s="128"/>
      <c r="L10" s="65"/>
    </row>
    <row r="11" spans="1:13" ht="20.100000000000001" customHeight="1" x14ac:dyDescent="0.2">
      <c r="A11" s="128"/>
      <c r="B11" s="231"/>
      <c r="C11" s="188" t="s">
        <v>113</v>
      </c>
      <c r="D11" s="137">
        <f>'1. Raming met kostenposten'!I176</f>
        <v>139474.25</v>
      </c>
      <c r="E11" s="137">
        <f>'1. Raming met kostenposten'!I276</f>
        <v>40000</v>
      </c>
      <c r="F11" s="138">
        <f>D11+E11</f>
        <v>179474.25</v>
      </c>
      <c r="G11" s="139">
        <v>0.55000000000000004</v>
      </c>
      <c r="H11" s="140">
        <f t="shared" ref="H11:H14" si="0">F11*G11</f>
        <v>98710.837500000009</v>
      </c>
      <c r="I11" s="128"/>
      <c r="K11" s="66"/>
      <c r="L11" s="66"/>
      <c r="M11" s="67"/>
    </row>
    <row r="12" spans="1:13" ht="20.100000000000001" customHeight="1" x14ac:dyDescent="0.2">
      <c r="A12" s="128"/>
      <c r="B12" s="231"/>
      <c r="C12" s="188" t="s">
        <v>114</v>
      </c>
      <c r="D12" s="137">
        <f>'1. Raming met kostenposten'!J176</f>
        <v>1350</v>
      </c>
      <c r="E12" s="137">
        <f>'1. Raming met kostenposten'!J276</f>
        <v>0</v>
      </c>
      <c r="F12" s="138">
        <f>D12+E12</f>
        <v>1350</v>
      </c>
      <c r="G12" s="139">
        <v>0.75</v>
      </c>
      <c r="H12" s="140">
        <f t="shared" si="0"/>
        <v>1012.5</v>
      </c>
      <c r="I12" s="128"/>
      <c r="K12" s="66"/>
      <c r="L12" s="66"/>
      <c r="M12" s="67"/>
    </row>
    <row r="13" spans="1:13" ht="20.100000000000001" customHeight="1" x14ac:dyDescent="0.2">
      <c r="A13" s="128"/>
      <c r="B13" s="231"/>
      <c r="C13" s="188" t="s">
        <v>115</v>
      </c>
      <c r="D13" s="137">
        <f>'1. Raming met kostenposten'!K176</f>
        <v>432987.7</v>
      </c>
      <c r="E13" s="137">
        <f>'1. Raming met kostenposten'!K276</f>
        <v>71503</v>
      </c>
      <c r="F13" s="138">
        <f>D13+E13</f>
        <v>504490.7</v>
      </c>
      <c r="G13" s="139">
        <v>0.75</v>
      </c>
      <c r="H13" s="140">
        <f t="shared" ref="H13" si="1">F13*G13</f>
        <v>378368.02500000002</v>
      </c>
      <c r="I13" s="128"/>
      <c r="K13" s="66"/>
      <c r="L13" s="66"/>
      <c r="M13" s="67"/>
    </row>
    <row r="14" spans="1:13" ht="20.100000000000001" customHeight="1" thickBot="1" x14ac:dyDescent="0.25">
      <c r="A14" s="128"/>
      <c r="B14" s="232"/>
      <c r="C14" s="189" t="s">
        <v>116</v>
      </c>
      <c r="D14" s="141">
        <f>'1. Raming met kostenposten'!L176</f>
        <v>1347.5</v>
      </c>
      <c r="E14" s="141">
        <f>'1. Raming met kostenposten'!L276</f>
        <v>0</v>
      </c>
      <c r="F14" s="142">
        <f t="shared" ref="F14" si="2">D14+E14</f>
        <v>1347.5</v>
      </c>
      <c r="G14" s="143">
        <v>0.9</v>
      </c>
      <c r="H14" s="144">
        <f t="shared" si="0"/>
        <v>1212.75</v>
      </c>
      <c r="I14" s="128"/>
      <c r="K14" s="66"/>
      <c r="L14" s="66"/>
      <c r="M14" s="67"/>
    </row>
    <row r="15" spans="1:13" ht="20.100000000000001" customHeight="1" thickBot="1" x14ac:dyDescent="0.25">
      <c r="A15" s="128"/>
      <c r="B15" s="215" t="s">
        <v>84</v>
      </c>
      <c r="C15" s="216"/>
      <c r="D15" s="145">
        <f>'1. Raming met kostenposten'!I192+'1. Raming met kostenposten'!J192+'1. Raming met kostenposten'!L192</f>
        <v>0</v>
      </c>
      <c r="E15" s="145">
        <f>'1. Raming met kostenposten'!I284+'1. Raming met kostenposten'!J284+'1. Raming met kostenposten'!L284</f>
        <v>0</v>
      </c>
      <c r="F15" s="146">
        <f>D15+E15</f>
        <v>0</v>
      </c>
      <c r="G15" s="185">
        <f>G10</f>
        <v>0.69801998420038858</v>
      </c>
      <c r="H15" s="147">
        <f>F15*G15</f>
        <v>0</v>
      </c>
      <c r="I15" s="128"/>
      <c r="K15" s="66"/>
      <c r="L15" s="66"/>
      <c r="M15" s="67"/>
    </row>
    <row r="16" spans="1:13" ht="20.100000000000001" customHeight="1" thickTop="1" x14ac:dyDescent="0.2">
      <c r="A16" s="128"/>
      <c r="B16" s="217" t="s">
        <v>70</v>
      </c>
      <c r="C16" s="218"/>
      <c r="D16" s="218"/>
      <c r="E16" s="219"/>
      <c r="F16" s="95">
        <f>F10+F15</f>
        <v>686662.45</v>
      </c>
      <c r="G16" s="97"/>
      <c r="H16" s="98">
        <f>H10+H15</f>
        <v>479304.11250000005</v>
      </c>
      <c r="I16" s="128"/>
    </row>
    <row r="17" spans="1:13" ht="20.100000000000001" customHeight="1" thickBot="1" x14ac:dyDescent="0.25">
      <c r="A17" s="128"/>
      <c r="B17" s="209" t="s">
        <v>7</v>
      </c>
      <c r="C17" s="210"/>
      <c r="D17" s="210"/>
      <c r="E17" s="211"/>
      <c r="F17" s="148">
        <f>IF('1. Raming met kostenposten'!G207&lt;10000,'1. Raming met kostenposten'!G207,10000)</f>
        <v>0</v>
      </c>
      <c r="G17" s="149">
        <v>0.55000000000000004</v>
      </c>
      <c r="H17" s="150">
        <f>IF(F17*G17&lt;5000,F17*G17,5000)</f>
        <v>0</v>
      </c>
      <c r="I17" s="128"/>
    </row>
    <row r="18" spans="1:13" ht="20.100000000000001" customHeight="1" thickTop="1" x14ac:dyDescent="0.2">
      <c r="A18" s="128"/>
      <c r="B18" s="212" t="s">
        <v>8</v>
      </c>
      <c r="C18" s="213"/>
      <c r="D18" s="213"/>
      <c r="E18" s="214"/>
      <c r="F18" s="184">
        <f>F16+F17</f>
        <v>686662.45</v>
      </c>
      <c r="G18" s="96">
        <f>H18/F18</f>
        <v>0.69801998420038858</v>
      </c>
      <c r="H18" s="183">
        <f>SUM(H16:H17)</f>
        <v>479304.11250000005</v>
      </c>
      <c r="I18" s="128"/>
      <c r="K18" s="67"/>
      <c r="L18" s="68"/>
      <c r="M18" s="67"/>
    </row>
    <row r="19" spans="1:13" s="64" customFormat="1" x14ac:dyDescent="0.2">
      <c r="A19" s="128"/>
      <c r="B19" s="128"/>
      <c r="C19" s="128"/>
      <c r="D19" s="128"/>
      <c r="E19" s="128"/>
      <c r="F19" s="128"/>
      <c r="G19" s="128"/>
      <c r="H19" s="128"/>
      <c r="I19" s="128"/>
    </row>
    <row r="20" spans="1:13" s="64" customFormat="1" x14ac:dyDescent="0.2">
      <c r="A20" s="128"/>
      <c r="B20" s="128"/>
      <c r="C20" s="128"/>
      <c r="D20" s="128"/>
      <c r="E20" s="128"/>
      <c r="F20" s="128"/>
      <c r="G20" s="128"/>
      <c r="H20" s="128"/>
      <c r="I20" s="128"/>
    </row>
    <row r="21" spans="1:13" s="64" customFormat="1" hidden="1" x14ac:dyDescent="0.2"/>
    <row r="22" spans="1:13" s="64" customFormat="1" hidden="1" x14ac:dyDescent="0.2"/>
    <row r="23" spans="1:13" s="64" customFormat="1" hidden="1" x14ac:dyDescent="0.2"/>
    <row r="24" spans="1:13" s="64" customFormat="1" hidden="1" x14ac:dyDescent="0.2"/>
    <row r="25" spans="1:13" s="64" customFormat="1" hidden="1" x14ac:dyDescent="0.2"/>
    <row r="26" spans="1:13" s="64" customFormat="1" hidden="1" x14ac:dyDescent="0.2"/>
    <row r="27" spans="1:13" s="64" customFormat="1" hidden="1" x14ac:dyDescent="0.2"/>
    <row r="28" spans="1:13" s="64" customFormat="1" hidden="1" x14ac:dyDescent="0.2"/>
    <row r="29" spans="1:13" s="64" customFormat="1" hidden="1" x14ac:dyDescent="0.2"/>
    <row r="30" spans="1:13" s="64" customFormat="1" hidden="1" x14ac:dyDescent="0.2"/>
    <row r="31" spans="1:13" s="64" customFormat="1" hidden="1" x14ac:dyDescent="0.2"/>
    <row r="32" spans="1:13" s="64" customFormat="1" hidden="1" x14ac:dyDescent="0.2"/>
    <row r="33" s="64" customFormat="1" hidden="1" x14ac:dyDescent="0.2"/>
    <row r="34" s="64" customFormat="1" hidden="1" x14ac:dyDescent="0.2"/>
    <row r="35" s="64" customFormat="1" hidden="1" x14ac:dyDescent="0.2"/>
    <row r="36" s="64" customFormat="1" hidden="1" x14ac:dyDescent="0.2"/>
    <row r="37" s="64" customFormat="1" hidden="1" x14ac:dyDescent="0.2"/>
  </sheetData>
  <sheetProtection algorithmName="SHA-512" hashValue="OZLlLu6GlZkmKARqEYplUzMWQJKqaPhXr0aIbe/6pmL40Id5B7fNXPhy5jKpY/hRF98Eq6KssND+mYozHsdqUw==" saltValue="94wdSv+2sInv9n+44MNKIg==" spinCount="100000" sheet="1" objects="1" scenarios="1"/>
  <mergeCells count="12">
    <mergeCell ref="D1:I2"/>
    <mergeCell ref="B17:E17"/>
    <mergeCell ref="B18:E18"/>
    <mergeCell ref="B15:C15"/>
    <mergeCell ref="B16:E16"/>
    <mergeCell ref="D7:H7"/>
    <mergeCell ref="B8:C9"/>
    <mergeCell ref="D8:D9"/>
    <mergeCell ref="E8:E9"/>
    <mergeCell ref="F8:F9"/>
    <mergeCell ref="G8:H8"/>
    <mergeCell ref="B11:B14"/>
  </mergeCells>
  <dataValidations count="22">
    <dataValidation allowBlank="1" showInputMessage="1" showErrorMessage="1" promptTitle="Directe kosten (SSK-2018):" prompt="De kosten voor de activiteiten die direct samenhangen met de uitvoering van het project. " sqref="B10" xr:uid="{F47614F3-7F70-4F74-91EF-F1CF00BA5431}"/>
    <dataValidation allowBlank="1" showInputMessage="1" showErrorMessage="1" prompt="Het op basis van de invoer berekende gemiddelde subsidiepercentage van de directe kosten. " sqref="G10" xr:uid="{89666B75-57C4-42D8-859D-8A63A4CCD7DD}"/>
    <dataValidation allowBlank="1" showInputMessage="1" showErrorMessage="1" prompt="Dit zijn de vastgestelde subsidiepercentages voor de diverse activiteiten (zie artikel 3 van de uitvoeringsregeling). " sqref="G17 G11:G14" xr:uid="{ED840504-FF41-44FA-B418-B98AE2E9C5A4}"/>
    <dataValidation allowBlank="1" showInputMessage="1" showErrorMessage="1" promptTitle="Indirecte kosten (SSK-2018):" prompt="De kosten binnen een project die niet direct zijn toe te schrijven aan specifieke objecten binnen de projectscope. " sqref="B15" xr:uid="{40B6A1E7-86BB-4569-B937-2E2A2B9F2DA8}"/>
    <dataValidation allowBlank="1" showInputMessage="1" showErrorMessage="1" promptTitle="artikel 3, eerste lid onder d" prompt="Het aanleggen of aanpassen van fietspaden of fietsstraten op een doorfietsroute met als hoofddoel het verbeteren van het regionaal fietsnetwerk." sqref="C14" xr:uid="{74F184CE-A530-4B0D-959C-9583747A7726}"/>
    <dataValidation allowBlank="1" showInputMessage="1" showErrorMessage="1" promptTitle="Gevraagd subsidiebedrag" prompt="(exclusief ontwerptoets)" sqref="H16" xr:uid="{91F03DC9-9C9C-4892-92F6-C12B12E7DE38}"/>
    <dataValidation allowBlank="1" showInputMessage="1" showErrorMessage="1" promptTitle="Berekening:" prompt="Omdat indirecte kosten niet kunnen worden toegeschreven aan specifieke objecten binnen de projectscope wordt voor de indirecte kosten het gemiddelde subsidiepercentage van de directe kosten (F10) toegepast.  " sqref="G15" xr:uid="{1E945BE3-5055-4912-86C4-DAB81358087A}"/>
    <dataValidation allowBlank="1" showInputMessage="1" showErrorMessage="1" promptTitle="Gemiddeld subsidiepercentage" prompt="Op basis van de invoer berekend" sqref="G18" xr:uid="{CD67A269-4913-423D-9F2E-02D6A2F8C8ED}"/>
    <dataValidation allowBlank="1" showErrorMessage="1" sqref="F16" xr:uid="{2C06AE87-73EE-4815-BFF3-079724F48122}"/>
    <dataValidation allowBlank="1" showInputMessage="1" showErrorMessage="1" promptTitle="Overige bijkomende kosten:" prompt="(SSK-2018) Het gaat alleen om de kosten voor de werkzaamheden omtrent Kabels en Leidingen. Andere bijkomende kosten zijn niet subsidiabel en mogen dus niet in dit bedrag worden meegenomen." sqref="E8:E9" xr:uid="{1AC870DC-4150-4103-AC25-E9B15735F42A}"/>
    <dataValidation allowBlank="1" showInputMessage="1" showErrorMessage="1" promptTitle="Bouwkosten (SSK-2018):" prompt="De kosten voor de fysieke realisatie van het object. Dat zijn de kosten het uitvoeringscontract: investeringen in manuren, materiaaluren, materiaalkosten, huurkosten en leveranties." sqref="D8:D9" xr:uid="{3B36EC1D-7BEF-4FE5-B1BE-668A9D249D13}"/>
    <dataValidation allowBlank="1" showInputMessage="1" showErrorMessage="1" promptTitle="Gevraagde subsidie ontwerptoets" prompt="Dit bedrag is maximaal € 5.000,-" sqref="H17" xr:uid="{E740E201-981B-4396-9EB4-B8621A8883A0}"/>
    <dataValidation allowBlank="1" showErrorMessage="1" promptTitle="Ontwerptoets verkeersveiligheid:" prompt="Een door een onafhankelijk, deskundig adviseur uitgevoerde toets op het ontwerp op verkeersveiligheids- aspecten. " sqref="B17:E17" xr:uid="{9CAB2B7F-8BC7-4541-B85B-DB7521A0450A}"/>
    <dataValidation allowBlank="1" showInputMessage="1" showErrorMessage="1" promptTitle="Totale subsidiabele kosten" prompt="Als dit bedrag groter is dan € 3.500.000,- dan komt het project niet in aanmerking voor subsidie (artikel 3 tweede lid)." sqref="F18" xr:uid="{5DD76E6B-3EA0-4877-B3B3-6194A93A68FF}"/>
    <dataValidation allowBlank="1" showInputMessage="1" showErrorMessage="1" promptTitle="Gevraagd subsidiebedrag" prompt="(inclusief ontwerptoets)" sqref="H18" xr:uid="{82868F36-9DB7-45E5-8CB5-30F8EC9FCF50}"/>
    <dataValidation allowBlank="1" showInputMessage="1" showErrorMessage="1" promptTitle="Subsidiabele kosten ontwerptoets" prompt="Dit bedrag is maximaal €10.000,-" sqref="F17" xr:uid="{755A0D8D-2353-4386-9692-186CF2874B6E}"/>
    <dataValidation allowBlank="1" showInputMessage="1" showErrorMessage="1" promptTitle="Subsidiabele indirecte kosten" prompt="Dit bedrag is automatisch begrensd op 20% van de subsidiabele directe kosten; F10 (artikel 9 eerste lid onder d). " sqref="F15" xr:uid="{C949D5D0-2702-4845-A3A9-B4D8EC754B3D}"/>
    <dataValidation allowBlank="1" showInputMessage="1" showErrorMessage="1" promptTitle="Subsidiabele ind.ov.bijk.kosten" prompt="Dit bedrag is automatisch begrensd op 20% van de subsidiabele directe overige bijkomende kosten; E10 (artikel 9 eerste lid onder d). " sqref="E15" xr:uid="{28D5A838-5717-43B3-9D46-70E7C0918BFF}"/>
    <dataValidation allowBlank="1" showInputMessage="1" showErrorMessage="1" promptTitle="Subsidiabele indir. bouwkosten" prompt="Dit bedrag is automatisch begrensd op 20% van de subsidiabele directe bouwkosten; D10 (artikel 9 eerste lid onder d). " sqref="D15" xr:uid="{90304741-12D9-4553-AD7A-D3678C679A2B}"/>
    <dataValidation allowBlank="1" showInputMessage="1" showErrorMessage="1" promptTitle="artikel 3, eerste lid onder a" prompt="Het aanleggen of aanpassen van wegen of voetpaden met als hoofddoel het verbeteren van de verkeersveiligheid." sqref="C11" xr:uid="{24B6311B-7488-43A0-A033-E90251B528A9}"/>
    <dataValidation allowBlank="1" showInputMessage="1" showErrorMessage="1" promptTitle="artikel 3, eerste lid onder b" prompt="Het aanleggen of aanpassen van fietspaden of fietsstraten met als hoofddoel het verbeteren van de verkeersveiligheid" sqref="C12" xr:uid="{5EB44AAE-0314-400E-9453-A635FC88C5AB}"/>
    <dataValidation allowBlank="1" showInputMessage="1" showErrorMessage="1" promptTitle="artikel 3, eerste lid onder c" prompt="Het aanleggen of aanpassen van fietspaden of fietsstraten op regionale fietsroutes met als hoofddoel het verbeteren van het regionaal fietsnetwerk." sqref="C13" xr:uid="{91AD5DFB-F047-4166-B4D8-FF08DA4F9282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3699FB98C6D2479EA4D4C6AEFDEB7D" ma:contentTypeVersion="12" ma:contentTypeDescription="Een nieuw document maken." ma:contentTypeScope="" ma:versionID="41b7ea3620692666ca08b06d36199bb4">
  <xsd:schema xmlns:xsd="http://www.w3.org/2001/XMLSchema" xmlns:xs="http://www.w3.org/2001/XMLSchema" xmlns:p="http://schemas.microsoft.com/office/2006/metadata/properties" xmlns:ns3="e3ab2498-d124-49bf-b62e-59c350970e32" xmlns:ns4="7c1b4ab1-eada-4f50-802c-1b7a1c94e373" targetNamespace="http://schemas.microsoft.com/office/2006/metadata/properties" ma:root="true" ma:fieldsID="92b51a4fddb53258d8a68c039fc6fdb7" ns3:_="" ns4:_="">
    <xsd:import namespace="e3ab2498-d124-49bf-b62e-59c350970e32"/>
    <xsd:import namespace="7c1b4ab1-eada-4f50-802c-1b7a1c94e3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b2498-d124-49bf-b62e-59c350970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b4ab1-eada-4f50-802c-1b7a1c94e3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8C714D-A5CB-494E-AF46-CC0D07B1E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ab2498-d124-49bf-b62e-59c350970e32"/>
    <ds:schemaRef ds:uri="7c1b4ab1-eada-4f50-802c-1b7a1c94e3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246A73-CB63-414A-B4A0-E16FD93B1DD4}">
  <ds:schemaRefs>
    <ds:schemaRef ds:uri="http://purl.org/dc/terms/"/>
    <ds:schemaRef ds:uri="http://schemas.openxmlformats.org/package/2006/metadata/core-properties"/>
    <ds:schemaRef ds:uri="7c1b4ab1-eada-4f50-802c-1b7a1c94e37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3ab2498-d124-49bf-b62e-59c350970e3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82D13D4-8B62-41A3-A187-C8194B7782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1. Raming met kostenposten</vt:lpstr>
      <vt:lpstr>2. Kostenoverzicht SSK</vt:lpstr>
      <vt:lpstr>3. Subsidieblad</vt:lpstr>
    </vt:vector>
  </TitlesOfParts>
  <Company>Provincie Noord-Holland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Sonne (BEL/MOB)</dc:creator>
  <cp:lastModifiedBy>Yannick Sonne</cp:lastModifiedBy>
  <dcterms:created xsi:type="dcterms:W3CDTF">2021-06-01T07:00:00Z</dcterms:created>
  <dcterms:modified xsi:type="dcterms:W3CDTF">2023-01-24T15:43:56Z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0x010100823699FB98C6D2479EA4D4C6AEFDEB7D</vt:lpwstr>
  </property>
</Properties>
</file>